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600" activeTab="2"/>
  </bookViews>
  <sheets>
    <sheet name="P&amp;L" sheetId="1" r:id="rId1"/>
    <sheet name="BSheet" sheetId="2" r:id="rId2"/>
    <sheet name="Notes2" sheetId="3" r:id="rId3"/>
  </sheets>
  <externalReferences>
    <externalReference r:id="rId6"/>
  </externalReferences>
  <definedNames>
    <definedName name="_xlnm.Print_Area" localSheetId="1">'BSheet'!$A$1:$I$51</definedName>
    <definedName name="_xlnm.Print_Area" localSheetId="0">'P&amp;L'!$A$1:$J$49</definedName>
  </definedNames>
  <calcPr fullCalcOnLoad="1"/>
</workbook>
</file>

<file path=xl/sharedStrings.xml><?xml version="1.0" encoding="utf-8"?>
<sst xmlns="http://schemas.openxmlformats.org/spreadsheetml/2006/main" count="197" uniqueCount="142">
  <si>
    <t>Debt Service Reserve Account</t>
  </si>
  <si>
    <t>CONSOLIDATED INCOME STATEMENT</t>
  </si>
  <si>
    <t>INDIVIDUAL QUARTER</t>
  </si>
  <si>
    <t>CUMULATIVE QUARTER</t>
  </si>
  <si>
    <t>CURRENT</t>
  </si>
  <si>
    <t>PRECEDING YEAR</t>
  </si>
  <si>
    <t xml:space="preserve">CURRENT </t>
  </si>
  <si>
    <t>YEAR</t>
  </si>
  <si>
    <t>CORRESPONDING</t>
  </si>
  <si>
    <t>QUARTER</t>
  </si>
  <si>
    <t>TO DATE</t>
  </si>
  <si>
    <t>PERIOD</t>
  </si>
  <si>
    <t>RM'000</t>
  </si>
  <si>
    <t>(a)</t>
  </si>
  <si>
    <t>Turnover</t>
  </si>
  <si>
    <t>(b)</t>
  </si>
  <si>
    <t>Investment income</t>
  </si>
  <si>
    <t xml:space="preserve">(c) </t>
  </si>
  <si>
    <t>Other income including interest income</t>
  </si>
  <si>
    <t>Operating profit  before interest on borrowings, depreciation and amortisation, exceptional items, income tax, minority interest and extraordinary items</t>
  </si>
  <si>
    <t>Interest on borrowings</t>
  </si>
  <si>
    <t>(c)</t>
  </si>
  <si>
    <t>Depreciation and amortisation</t>
  </si>
  <si>
    <t>(d)</t>
  </si>
  <si>
    <t>Exceptional items</t>
  </si>
  <si>
    <t>(e)</t>
  </si>
  <si>
    <t>Operating profit after interest on borrowings, depreciation and amortisation and exceptional items but before income tax, minority interests and extraordinary items</t>
  </si>
  <si>
    <t>(f)</t>
  </si>
  <si>
    <t>Share in the results of associated companies</t>
  </si>
  <si>
    <t>(g)</t>
  </si>
  <si>
    <t>Profit before taxation, minority interests and extraordinary items</t>
  </si>
  <si>
    <t>(h)</t>
  </si>
  <si>
    <t>Taxation</t>
  </si>
  <si>
    <t>(i)</t>
  </si>
  <si>
    <t>Profit after taxation before deducting minority interests</t>
  </si>
  <si>
    <t xml:space="preserve">       </t>
  </si>
  <si>
    <t xml:space="preserve">(ii)   </t>
  </si>
  <si>
    <t>Less minority interests</t>
  </si>
  <si>
    <t>(j)</t>
  </si>
  <si>
    <t>Profit after taxation attributable to members of the company</t>
  </si>
  <si>
    <t>(k)</t>
  </si>
  <si>
    <t>Extraordinary items</t>
  </si>
  <si>
    <t xml:space="preserve">(iii)   </t>
  </si>
  <si>
    <t>Extraordinary items attributable to members of the company</t>
  </si>
  <si>
    <t xml:space="preserve">        </t>
  </si>
  <si>
    <t>(l)</t>
  </si>
  <si>
    <t>Profit after taxation and extraordinary items attributable to members of the company</t>
  </si>
  <si>
    <t>Earnings per share based on 2(j) above after deducting any provision for preference dividends, if any:-</t>
  </si>
  <si>
    <t>(ii)</t>
  </si>
  <si>
    <t>NA</t>
  </si>
  <si>
    <t>CONSOLIDATED BALANCE SHEET</t>
  </si>
  <si>
    <t>AS AT</t>
  </si>
  <si>
    <t xml:space="preserve">PRECEDING </t>
  </si>
  <si>
    <t>CURRENT QUARTER</t>
  </si>
  <si>
    <t>FINANCIAL YEAR END</t>
  </si>
  <si>
    <t>Fixed Assets</t>
  </si>
  <si>
    <t>Long Term Investments</t>
  </si>
  <si>
    <t>Current assets</t>
  </si>
  <si>
    <t>Cash and cash equivalent</t>
  </si>
  <si>
    <t>Current Liabilities</t>
  </si>
  <si>
    <t>Short Term Borrowings</t>
  </si>
  <si>
    <t>Trade Creditors</t>
  </si>
  <si>
    <t>Other Creditors</t>
  </si>
  <si>
    <t>Net Current Assets</t>
  </si>
  <si>
    <t>Shareholders' Funds</t>
  </si>
  <si>
    <t>Reserves</t>
  </si>
  <si>
    <t>Share Premium</t>
  </si>
  <si>
    <t>Retained Profits</t>
  </si>
  <si>
    <t>Long Term Borrowings</t>
  </si>
  <si>
    <t>Net tangible assets per share (RM)</t>
  </si>
  <si>
    <t>NOTES</t>
  </si>
  <si>
    <t>The quarterly financial statements have been prepared using the same accounting policies and method of computation as compared with the most recent annual financial statements.</t>
  </si>
  <si>
    <t>There was no exceptional item during the quarter under review.</t>
  </si>
  <si>
    <t>There was no extraordinary item during the quarter under review.</t>
  </si>
  <si>
    <t>The taxation charged does not include any deferred taxation or adjustment for under or over provisions in the previous year.</t>
  </si>
  <si>
    <t>At cost</t>
  </si>
  <si>
    <t>At carrying value</t>
  </si>
  <si>
    <t>At market value</t>
  </si>
  <si>
    <t>Group borrowings at the end of the quarter are as follows:</t>
  </si>
  <si>
    <t>Secured</t>
  </si>
  <si>
    <t>Government Support Loan</t>
  </si>
  <si>
    <t>SHORT TERM</t>
  </si>
  <si>
    <t>Revolving Credit</t>
  </si>
  <si>
    <t>TOTAL BORROWINGS</t>
  </si>
  <si>
    <t>31-Dec-99</t>
  </si>
  <si>
    <t>There was no pre-acquisition profit included in the results of the Group.</t>
  </si>
  <si>
    <t>There was no sale of investments or properties during the quarter under review.</t>
  </si>
  <si>
    <t>LONG TERM</t>
  </si>
  <si>
    <t>The Group has not entered into any financial instruments with off balance sheet risk as at  the date of this report.</t>
  </si>
  <si>
    <t>There is no pending material litigation as at the date of this report.</t>
  </si>
  <si>
    <t xml:space="preserve">Fully diluted </t>
  </si>
  <si>
    <t>Related companies</t>
  </si>
  <si>
    <t>Other debtors</t>
  </si>
  <si>
    <t>Trade debtors</t>
  </si>
  <si>
    <t>Share Capital</t>
  </si>
  <si>
    <t>The business of the Group is not subject to seasonal or cyclical fluctuation.</t>
  </si>
  <si>
    <t>Segmental analysis is not presented as the Group is primarily involved in the operation, maintenance, construction, rehabilitation and refurbishment of water treatment facilities and operates principally in Malaysia.</t>
  </si>
  <si>
    <t>There was no purchase and sale of quoted securities during the quarter under review.</t>
  </si>
  <si>
    <t>TAN BEE LIAN</t>
  </si>
  <si>
    <t>Secretary</t>
  </si>
  <si>
    <t xml:space="preserve">Kuala Lumpur </t>
  </si>
  <si>
    <t>During the interval between the end of this quarter and the date of this report, no item, transaction or event of a material and unusual nature has arisen which, in the opinion of the Board of Directors, would substantially affect the results of the operations of the Group for the financial quarter under review.</t>
  </si>
  <si>
    <t>By Order of the Board</t>
  </si>
  <si>
    <t>QUARTER ENDED 31.3.2000</t>
  </si>
  <si>
    <t>Unsecured</t>
  </si>
  <si>
    <t>Hire Purchase</t>
  </si>
  <si>
    <t>The Company has on 20 July 2000 acquired the entire paid up capital of NS Water System Sdn Bhd comprising five (5) ordinary shares of RM1.00 each for a cash consideration of RM5.00.</t>
  </si>
  <si>
    <t>The Company has on 21 July 2000 acquired twenty thousand (20,000) ordinary shares of RM1.00 each, representing 40% of the paid-up capital of NS Water Management Sdn Bhd for  a cash consideration of RM20,000.00.</t>
  </si>
  <si>
    <t>The Company has on 20 April 2000, obtained the Securities Commission's conditional approval on the following proposals:-</t>
  </si>
  <si>
    <t>a bonus issue of  125,000,000 new ordinary shares of RM1.00 each on the basis of one (1) new ordinary   share for every two (2) existing ordinary shares held in the Company ('Bonus Issue'); and</t>
  </si>
  <si>
    <t>a renounceable rights issue of 62,500,000 new ordinary shares of RM1.00 each on the basis of one (1) new ordinary share for every four (4) existing shares held at an issue price of RM1.50 per share ('Rights Issue').</t>
  </si>
  <si>
    <t>END OF</t>
  </si>
  <si>
    <t>Bridging Loan</t>
  </si>
  <si>
    <t>Al-Bai' Bithaman Ajil Bonds</t>
  </si>
  <si>
    <t>Al-Murabahah Commercial Paper</t>
  </si>
  <si>
    <t>Term Loan (DSS2)</t>
  </si>
  <si>
    <t>Amount due from customer</t>
  </si>
  <si>
    <t>Stocks</t>
  </si>
  <si>
    <t>Project Development Cost</t>
  </si>
  <si>
    <t>Contractor Creditors</t>
  </si>
  <si>
    <t>(iii)</t>
  </si>
  <si>
    <t>(iv)</t>
  </si>
  <si>
    <t>The acquisitions in (i) and (ii) above  have no material effect on the Group's results and financial position as these companies have not commenced business operations.</t>
  </si>
  <si>
    <t>The profit reported for this financial year is consistent with the forecast submitted to the Securities Commission in connection with the proposals referred to in note 11(i) of this announcement.</t>
  </si>
  <si>
    <t>The Bonus Shares and the Rights Shares were listed on the KLSE on 6 September 2000 and 18 October 2000 respectively. Following the completion of these proposals, the issued and paid up share capital of the Company has increased from RM250,000,000 to RM437,500,000.</t>
  </si>
  <si>
    <t xml:space="preserve">The Board of Directors of Puncak Niaga Holdings Berhad is pleased to announce the unaudited results of the Group for the fourth quarter ended 31 December 2000 as follows: </t>
  </si>
  <si>
    <t>Basic (based on 417,708,334(1999:412,500,000) ordinary      shares)) (sen)</t>
  </si>
  <si>
    <t>Investment in quoted securities are as follows:-</t>
  </si>
  <si>
    <t xml:space="preserve">The Company has on 20 December 2000 entered into a Memorandum of Understanding ('MOU') with several parties to set out their mutual intention and understanding in respect of the proposed privatisation of Jabatan Bekalan Air Negeri Sembilan by NS Water Konsortium Sdn. Bhd. ('NSW Konsortium'). Under the terms of the MOU, the Company shall take up a 30% equity interest in NSW Konsortium. </t>
  </si>
  <si>
    <t>In the normal course of business, the Group provided bank guarantees  to various parties amounting to  RM16,848,000.</t>
  </si>
  <si>
    <t>26 February 2001</t>
  </si>
  <si>
    <t>On 10 January 2001, the Company announced that PNSB had on 21 December 2000 practically completed and satisfactorily commissioned the Sungai Selangor Phase 2 Stage 2 Water Treatment Plant (SSP2 Stage 2 WTP). The completion and successful commissioning of the SSP2 Stage 2 WTP and the issuance of the Certificate of Practical Completion by the Consultant Engineer, in fulfillment of the requirement of the Construction Cum Operation Agreement dated 22 March 1995 signed between PNSB and the State Government of Selangor, allows PNSB to claim for the step up in the bulk supply rate chargeable to Jabatan Bekalan Air Selangor. The step up in the bulk supply rate together with the increase in the volume  by 475 MLD is expected to contribute positively to the Group's earnings in year 2001.</t>
  </si>
  <si>
    <t>a proposed renounceable rights issue of RM546,875,000 nominal value 15-year redeemable unconvertible junior notes ('RUN') with 109,375,000 free detachable  warrants at an issue price of  RM0.322  per RM1.00 nominal value of RUN payable in full upon acceptance on the basis of RM5.00 nominal value of RUN with  one (1) free warrant for every four (4) existing ordinary shares of RM1.00 each held in the Company ('Proposed RUN Issue'); and</t>
  </si>
  <si>
    <t>The application to the Securities Commission on the Proposed RUN Issue was made on 15 February 2001 and is currently pending approval from the Securities Commission. Todate, the Company has not made any submission in respect of the Proposed ESOS to the relevant authorities.</t>
  </si>
  <si>
    <t>PNSB has on 12 October 2000 entered into several agreements with United Overseas Bank (Malaysia) Bhd. ('UOB') and various parties to raise RM1,020 million 10 year Al-Bai' Bithamin Ajil Islamic Debt Securities Primary Bonds together with non-detachable secondary bonds ('Bonds') and RM350 million Al-Murabahah Commercial Papers ('MCPs')/Al-Murabahah Medium Term Notes ('MMTNs') Issuance Facilty. As at 31 December 2000, PNSB  had issued the entire Bonds and RM210 million of MCPs mainly to repay a substantial portion of its existing borrowings including the RM800 million Revolving Underwriting Facility.</t>
  </si>
  <si>
    <t>On 22 December 2000, Commerce International Merchant Bankers Berhad announced, on behalf of the Company, inter alia, the following proposals:-</t>
  </si>
  <si>
    <t>The State Government of Selangor has via their letter dated 7 December 2000 informed Puncak Niaga (M) Sdn. Bhd. ('PNSB'), a wholly owned subsidiary of the Company, of their decision for PNSB to hand over the operation and maintenance of the Sungai Semenyih Water  Treatment Plant to the State Government of Selangor on 2 January 2001.</t>
  </si>
  <si>
    <t>The Group recorded a turnover of RM350.4 million, compared to RM347.5 million in the previous year. Despite the consistent turnover, profit before taxation dropped to RM91.6 million from  RM99.0 million reported previously. The decrease is mainly attributed to the increase in the operating and maintenance cost of the Sungai Selangor Phase 2 Stage 1 Water Treatment Plant arising from the increase in  production volume. In addition, the Group incurred financing cost in connection with the new borrowing facilities secured during the year under review.</t>
  </si>
  <si>
    <t>No dividend has been proposed or declared during the quarter under review (1999:Nil).</t>
  </si>
  <si>
    <t>a proposed employees share option scheme for eligible employees and Executive Directors of the Company and its subsidiaries ('Proposed ESOS').</t>
  </si>
  <si>
    <t>Profit before taxation for the current quarter decreased by RM6.5 million or 26% compared with the preceding quarter mainly  due to additional cost recognised  for the Distribution Supply System 1 Project and financing cost incurred in connection with the new borrowing facilities secured during the quarter under review.</t>
  </si>
  <si>
    <t>MAICSA 7006285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</si>
</sst>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_(* #,##0.000_);_(* \(#,##0.000\);_(* &quot;-&quot;??_);_(@_)"/>
    <numFmt numFmtId="175" formatCode="_(* #,##0.0000_);_(* \(#,##0.0000\);_(* &quot;-&quot;??_);_(@_)"/>
    <numFmt numFmtId="176" formatCode="dd\-mmm\-yy"/>
  </numFmts>
  <fonts count="9">
    <font>
      <sz val="10"/>
      <name val="Arial"/>
      <family val="0"/>
    </font>
    <font>
      <b/>
      <sz val="10"/>
      <name val="Arial"/>
      <family val="2"/>
    </font>
    <font>
      <sz val="6"/>
      <name val="Arial"/>
      <family val="2"/>
    </font>
    <font>
      <sz val="8"/>
      <name val="Arial"/>
      <family val="2"/>
    </font>
    <font>
      <b/>
      <sz val="7"/>
      <name val="Arial"/>
      <family val="2"/>
    </font>
    <font>
      <sz val="7"/>
      <name val="Arial"/>
      <family val="2"/>
    </font>
    <font>
      <b/>
      <sz val="9"/>
      <name val="Arial"/>
      <family val="2"/>
    </font>
    <font>
      <sz val="10"/>
      <color indexed="10"/>
      <name val="Arial"/>
      <family val="2"/>
    </font>
    <font>
      <sz val="10"/>
      <color indexed="18"/>
      <name val="Arial"/>
      <family val="2"/>
    </font>
  </fonts>
  <fills count="2">
    <fill>
      <patternFill/>
    </fill>
    <fill>
      <patternFill patternType="gray125"/>
    </fill>
  </fills>
  <borders count="5">
    <border>
      <left/>
      <right/>
      <top/>
      <bottom/>
      <diagonal/>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xf>
    <xf numFmtId="0" fontId="2" fillId="0" borderId="0" xfId="0" applyFont="1" applyAlignment="1">
      <alignment/>
    </xf>
    <xf numFmtId="172" fontId="3" fillId="0" borderId="0" xfId="15" applyNumberFormat="1" applyFont="1" applyAlignment="1">
      <alignment/>
    </xf>
    <xf numFmtId="43" fontId="3" fillId="0" borderId="0" xfId="15" applyFont="1" applyAlignment="1">
      <alignment horizontal="center"/>
    </xf>
    <xf numFmtId="43" fontId="3" fillId="0" borderId="0" xfId="15" applyFont="1" applyAlignment="1">
      <alignment/>
    </xf>
    <xf numFmtId="43" fontId="0" fillId="0" borderId="0" xfId="15" applyAlignment="1">
      <alignment/>
    </xf>
    <xf numFmtId="172" fontId="3" fillId="0" borderId="0" xfId="0" applyNumberFormat="1" applyFont="1" applyAlignment="1">
      <alignment/>
    </xf>
    <xf numFmtId="0" fontId="3" fillId="0" borderId="0" xfId="0" applyFont="1" applyAlignment="1">
      <alignment horizontal="right"/>
    </xf>
    <xf numFmtId="172" fontId="0" fillId="0" borderId="0" xfId="0" applyNumberFormat="1" applyAlignment="1">
      <alignment/>
    </xf>
    <xf numFmtId="172" fontId="0" fillId="0" borderId="0" xfId="15" applyNumberFormat="1" applyAlignment="1">
      <alignment/>
    </xf>
    <xf numFmtId="172" fontId="1" fillId="0" borderId="0" xfId="0" applyNumberFormat="1" applyFont="1" applyAlignment="1">
      <alignment horizontal="center"/>
    </xf>
    <xf numFmtId="172" fontId="1" fillId="0" borderId="0" xfId="0" applyNumberFormat="1" applyFont="1" applyAlignment="1">
      <alignment horizontal="center" vertical="top" wrapText="1"/>
    </xf>
    <xf numFmtId="172" fontId="0" fillId="0" borderId="1" xfId="15" applyNumberFormat="1" applyBorder="1" applyAlignment="1">
      <alignment/>
    </xf>
    <xf numFmtId="172" fontId="0" fillId="0" borderId="0" xfId="15" applyNumberFormat="1" applyBorder="1" applyAlignment="1">
      <alignment/>
    </xf>
    <xf numFmtId="172" fontId="0" fillId="0" borderId="0" xfId="15" applyNumberFormat="1" applyFont="1" applyAlignment="1">
      <alignment/>
    </xf>
    <xf numFmtId="172" fontId="1" fillId="0" borderId="2" xfId="15" applyNumberFormat="1" applyFont="1" applyBorder="1" applyAlignment="1">
      <alignment/>
    </xf>
    <xf numFmtId="172" fontId="1" fillId="0" borderId="0" xfId="15" applyNumberFormat="1" applyFont="1" applyBorder="1" applyAlignment="1">
      <alignment/>
    </xf>
    <xf numFmtId="43" fontId="0" fillId="0" borderId="0" xfId="15" applyNumberFormat="1" applyAlignment="1">
      <alignment/>
    </xf>
    <xf numFmtId="0" fontId="0" fillId="0" borderId="0" xfId="0" applyAlignment="1">
      <alignment vertical="top"/>
    </xf>
    <xf numFmtId="15" fontId="5" fillId="0" borderId="0" xfId="0" applyNumberFormat="1" applyFont="1" applyAlignment="1">
      <alignment horizontal="center"/>
    </xf>
    <xf numFmtId="0" fontId="5" fillId="0" borderId="0" xfId="0" applyFont="1" applyAlignment="1">
      <alignment horizontal="center"/>
    </xf>
    <xf numFmtId="0" fontId="5" fillId="0" borderId="0" xfId="0" applyFont="1" applyAlignment="1">
      <alignment/>
    </xf>
    <xf numFmtId="0" fontId="5" fillId="0" borderId="0" xfId="0" applyFont="1" applyAlignment="1">
      <alignment vertical="top"/>
    </xf>
    <xf numFmtId="0" fontId="5" fillId="0" borderId="0" xfId="0" applyFont="1" applyAlignment="1">
      <alignment horizontal="justify" wrapText="1"/>
    </xf>
    <xf numFmtId="0" fontId="5" fillId="0" borderId="0" xfId="0" applyFont="1" applyAlignment="1">
      <alignment vertical="top" wrapText="1"/>
    </xf>
    <xf numFmtId="0" fontId="5" fillId="0" borderId="0" xfId="0" applyFont="1" applyAlignment="1">
      <alignment horizontal="justify"/>
    </xf>
    <xf numFmtId="0" fontId="5" fillId="0" borderId="0" xfId="0" applyFont="1" applyAlignment="1">
      <alignment wrapText="1"/>
    </xf>
    <xf numFmtId="172" fontId="6" fillId="0" borderId="0" xfId="0" applyNumberFormat="1" applyFont="1" applyAlignment="1">
      <alignment horizontal="center" vertical="top" wrapText="1"/>
    </xf>
    <xf numFmtId="172" fontId="3" fillId="0" borderId="0" xfId="15" applyNumberFormat="1" applyFont="1" applyAlignment="1">
      <alignment horizontal="center"/>
    </xf>
    <xf numFmtId="172" fontId="0" fillId="0" borderId="0" xfId="15" applyNumberFormat="1" applyFont="1" applyAlignment="1">
      <alignment/>
    </xf>
    <xf numFmtId="172" fontId="2" fillId="0" borderId="0" xfId="15" applyNumberFormat="1" applyFont="1" applyAlignment="1">
      <alignment/>
    </xf>
    <xf numFmtId="43" fontId="3" fillId="0" borderId="0" xfId="15" applyNumberFormat="1" applyFont="1" applyAlignment="1">
      <alignment/>
    </xf>
    <xf numFmtId="0" fontId="0" fillId="0" borderId="0" xfId="0" applyAlignment="1" quotePrefix="1">
      <alignment vertical="top"/>
    </xf>
    <xf numFmtId="172" fontId="3" fillId="0" borderId="0" xfId="15" applyNumberFormat="1" applyFont="1" applyAlignment="1">
      <alignment/>
    </xf>
    <xf numFmtId="0" fontId="0" fillId="0" borderId="0" xfId="0" applyAlignment="1">
      <alignment horizontal="center" vertical="top"/>
    </xf>
    <xf numFmtId="0" fontId="0" fillId="0" borderId="0" xfId="0" applyAlignment="1">
      <alignment horizontal="center"/>
    </xf>
    <xf numFmtId="0" fontId="0" fillId="0" borderId="0" xfId="0" applyAlignment="1">
      <alignment horizontal="center" vertical="top" wrapText="1"/>
    </xf>
    <xf numFmtId="0" fontId="1" fillId="0" borderId="0" xfId="0" applyFont="1" applyAlignment="1">
      <alignment horizontal="left"/>
    </xf>
    <xf numFmtId="172" fontId="3" fillId="0" borderId="0" xfId="15" applyNumberFormat="1" applyFont="1" applyFill="1" applyAlignment="1">
      <alignment/>
    </xf>
    <xf numFmtId="0" fontId="0" fillId="0" borderId="0" xfId="0" applyAlignment="1">
      <alignment horizontal="justify" vertical="top" wrapText="1"/>
    </xf>
    <xf numFmtId="0" fontId="5" fillId="0" borderId="0" xfId="0" applyFont="1" applyAlignment="1">
      <alignment horizontal="justify" vertical="top" wrapText="1"/>
    </xf>
    <xf numFmtId="0" fontId="4" fillId="0" borderId="0" xfId="0" applyFont="1" applyAlignment="1">
      <alignment horizontal="center"/>
    </xf>
    <xf numFmtId="172" fontId="6" fillId="0" borderId="0" xfId="0" applyNumberFormat="1" applyFont="1" applyAlignment="1" quotePrefix="1">
      <alignment horizontal="right" vertical="top" wrapText="1"/>
    </xf>
    <xf numFmtId="0" fontId="2" fillId="0" borderId="0" xfId="0" applyFont="1" applyAlignment="1">
      <alignment horizontal="right"/>
    </xf>
    <xf numFmtId="15" fontId="5" fillId="0" borderId="0" xfId="0" applyNumberFormat="1" applyFont="1" applyAlignment="1">
      <alignment horizontal="right"/>
    </xf>
    <xf numFmtId="0" fontId="5" fillId="0" borderId="0" xfId="0" applyFont="1" applyAlignment="1">
      <alignment horizontal="right"/>
    </xf>
    <xf numFmtId="43" fontId="3" fillId="0" borderId="0" xfId="15" applyFont="1" applyAlignment="1">
      <alignment horizontal="right"/>
    </xf>
    <xf numFmtId="15" fontId="0" fillId="0" borderId="0" xfId="0" applyNumberFormat="1" applyAlignment="1" quotePrefix="1">
      <alignment/>
    </xf>
    <xf numFmtId="172" fontId="3" fillId="0" borderId="0" xfId="15" applyNumberFormat="1" applyFont="1" applyAlignment="1">
      <alignment horizontal="right"/>
    </xf>
    <xf numFmtId="172" fontId="1" fillId="0" borderId="0" xfId="0" applyNumberFormat="1" applyFont="1" applyAlignment="1">
      <alignment horizontal="right"/>
    </xf>
    <xf numFmtId="172" fontId="1" fillId="0" borderId="0" xfId="0" applyNumberFormat="1" applyFont="1" applyAlignment="1">
      <alignment horizontal="right" vertical="top" wrapText="1"/>
    </xf>
    <xf numFmtId="172" fontId="0" fillId="0" borderId="0" xfId="0" applyNumberFormat="1" applyAlignment="1">
      <alignment horizontal="right"/>
    </xf>
    <xf numFmtId="172" fontId="1" fillId="0" borderId="0" xfId="15" applyNumberFormat="1" applyFont="1" applyAlignment="1">
      <alignment horizontal="right"/>
    </xf>
    <xf numFmtId="172" fontId="1" fillId="0" borderId="0" xfId="15" applyNumberFormat="1" applyFont="1" applyAlignment="1">
      <alignment horizontal="right" vertical="top" wrapText="1"/>
    </xf>
    <xf numFmtId="172" fontId="1" fillId="0" borderId="0" xfId="15" applyNumberFormat="1" applyFont="1" applyAlignment="1">
      <alignment/>
    </xf>
    <xf numFmtId="176" fontId="6" fillId="0" borderId="0" xfId="0" applyNumberFormat="1" applyFont="1" applyAlignment="1" quotePrefix="1">
      <alignment horizontal="right" vertical="top" wrapText="1"/>
    </xf>
    <xf numFmtId="0" fontId="0" fillId="0" borderId="0" xfId="0" applyFont="1" applyAlignment="1">
      <alignment/>
    </xf>
    <xf numFmtId="172" fontId="0" fillId="0" borderId="0" xfId="15" applyNumberFormat="1" applyFill="1" applyAlignment="1">
      <alignment/>
    </xf>
    <xf numFmtId="172" fontId="0" fillId="0" borderId="0" xfId="15" applyNumberFormat="1" applyFont="1" applyFill="1" applyAlignment="1">
      <alignment/>
    </xf>
    <xf numFmtId="172" fontId="0" fillId="0" borderId="1" xfId="15" applyNumberFormat="1" applyFill="1" applyBorder="1" applyAlignment="1">
      <alignment/>
    </xf>
    <xf numFmtId="172" fontId="0" fillId="0" borderId="0" xfId="0" applyNumberFormat="1" applyFill="1" applyAlignment="1">
      <alignment/>
    </xf>
    <xf numFmtId="172" fontId="0" fillId="0" borderId="0" xfId="15" applyNumberFormat="1" applyFont="1" applyFill="1" applyAlignment="1">
      <alignment/>
    </xf>
    <xf numFmtId="172" fontId="0" fillId="0" borderId="0" xfId="15" applyNumberFormat="1" applyFill="1" applyBorder="1" applyAlignment="1">
      <alignment/>
    </xf>
    <xf numFmtId="172" fontId="1" fillId="0" borderId="2" xfId="15" applyNumberFormat="1" applyFont="1" applyFill="1" applyBorder="1" applyAlignment="1">
      <alignment/>
    </xf>
    <xf numFmtId="0" fontId="7" fillId="0" borderId="0" xfId="0" applyFont="1" applyAlignment="1">
      <alignment/>
    </xf>
    <xf numFmtId="0" fontId="0" fillId="0" borderId="0" xfId="0" applyFont="1" applyAlignment="1">
      <alignment horizontal="right"/>
    </xf>
    <xf numFmtId="1" fontId="0" fillId="0" borderId="0" xfId="0" applyNumberFormat="1" applyFont="1" applyAlignment="1">
      <alignment/>
    </xf>
    <xf numFmtId="172" fontId="0" fillId="0" borderId="0" xfId="15" applyNumberFormat="1" applyFont="1" applyBorder="1" applyAlignment="1">
      <alignment/>
    </xf>
    <xf numFmtId="172" fontId="0" fillId="0" borderId="3" xfId="15" applyNumberFormat="1" applyFont="1" applyBorder="1" applyAlignment="1">
      <alignment/>
    </xf>
    <xf numFmtId="172" fontId="0" fillId="0" borderId="4" xfId="15" applyNumberFormat="1" applyFont="1" applyBorder="1" applyAlignment="1">
      <alignment/>
    </xf>
    <xf numFmtId="172" fontId="8" fillId="0" borderId="0" xfId="15" applyNumberFormat="1" applyFont="1" applyFill="1" applyAlignment="1">
      <alignment/>
    </xf>
    <xf numFmtId="172" fontId="8" fillId="0" borderId="0" xfId="15" applyNumberFormat="1" applyFont="1" applyAlignment="1">
      <alignment/>
    </xf>
    <xf numFmtId="0" fontId="0" fillId="0" borderId="0" xfId="0" applyAlignment="1">
      <alignment horizontal="justify" vertical="top" wrapText="1"/>
    </xf>
    <xf numFmtId="0" fontId="4" fillId="0" borderId="0" xfId="0" applyFont="1" applyAlignment="1">
      <alignment horizontal="left"/>
    </xf>
    <xf numFmtId="0" fontId="5" fillId="0" borderId="0" xfId="0" applyFont="1" applyAlignment="1">
      <alignment horizontal="justify" vertical="top" wrapText="1"/>
    </xf>
    <xf numFmtId="0" fontId="5" fillId="0" borderId="0" xfId="0" applyFont="1" applyAlignment="1">
      <alignment horizontal="justify"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justify" vertical="justify" wrapText="1"/>
    </xf>
    <xf numFmtId="0" fontId="4" fillId="0" borderId="0" xfId="0" applyFont="1" applyAlignment="1">
      <alignment horizontal="right"/>
    </xf>
    <xf numFmtId="0" fontId="0" fillId="0" borderId="0" xfId="0" applyFill="1" applyAlignment="1">
      <alignment horizontal="justify" vertical="top" wrapText="1"/>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conso12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sheetName val="BSheet"/>
      <sheetName val="ConAdj"/>
    </sheetNames>
    <sheetDataSet>
      <sheetData sheetId="0">
        <row r="21">
          <cell r="M21">
            <v>350426242.9700001</v>
          </cell>
        </row>
        <row r="38">
          <cell r="M38">
            <v>20541585.300000012</v>
          </cell>
        </row>
        <row r="43">
          <cell r="M43">
            <v>2116203.320000001</v>
          </cell>
        </row>
        <row r="107">
          <cell r="M107">
            <v>57398455.86</v>
          </cell>
        </row>
        <row r="124">
          <cell r="M124">
            <v>91570602.4000001</v>
          </cell>
        </row>
      </sheetData>
      <sheetData sheetId="1">
        <row r="7">
          <cell r="M7">
            <v>1659044978.23</v>
          </cell>
        </row>
        <row r="17">
          <cell r="M17">
            <v>236880844.38000003</v>
          </cell>
        </row>
        <row r="19">
          <cell r="M19">
            <v>12031112.62</v>
          </cell>
        </row>
        <row r="21">
          <cell r="M21">
            <v>45050.06</v>
          </cell>
        </row>
        <row r="24">
          <cell r="M24">
            <v>220205415.60000002</v>
          </cell>
        </row>
        <row r="25">
          <cell r="M25">
            <v>764058.5100000001</v>
          </cell>
        </row>
        <row r="26">
          <cell r="M26">
            <v>221956325.10999998</v>
          </cell>
        </row>
        <row r="27">
          <cell r="M27">
            <v>60841264.989999995</v>
          </cell>
        </row>
        <row r="28">
          <cell r="M28">
            <v>1651116.8099999996</v>
          </cell>
        </row>
        <row r="32">
          <cell r="M32">
            <v>13134396.059999999</v>
          </cell>
        </row>
        <row r="33">
          <cell r="M33">
            <v>50000000</v>
          </cell>
        </row>
        <row r="34">
          <cell r="M34">
            <v>41232805.120000005</v>
          </cell>
        </row>
        <row r="41">
          <cell r="M41">
            <v>4492628.379999999</v>
          </cell>
        </row>
        <row r="42">
          <cell r="M42">
            <v>20694323.330000002</v>
          </cell>
        </row>
        <row r="45">
          <cell r="M45">
            <v>44084683.83</v>
          </cell>
        </row>
        <row r="47">
          <cell r="M47">
            <v>52455859.03000003</v>
          </cell>
        </row>
        <row r="48">
          <cell r="M48">
            <v>10704</v>
          </cell>
        </row>
        <row r="49">
          <cell r="M49">
            <v>1246000.9</v>
          </cell>
        </row>
        <row r="57">
          <cell r="M57">
            <v>437499905</v>
          </cell>
        </row>
        <row r="58">
          <cell r="M58">
            <v>10370812.289999992</v>
          </cell>
        </row>
        <row r="61">
          <cell r="M61">
            <v>91570602.40000004</v>
          </cell>
        </row>
        <row r="63">
          <cell r="M63">
            <v>275240974.23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36"/>
  <sheetViews>
    <sheetView workbookViewId="0" topLeftCell="A1">
      <selection activeCell="A3" sqref="A3"/>
    </sheetView>
  </sheetViews>
  <sheetFormatPr defaultColWidth="9.140625" defaultRowHeight="12.75"/>
  <cols>
    <col min="1" max="1" width="3.7109375" style="0" customWidth="1"/>
    <col min="2" max="3" width="3.8515625" style="0" customWidth="1"/>
    <col min="4" max="4" width="25.421875" style="0" customWidth="1"/>
    <col min="5" max="5" width="11.7109375" style="0" customWidth="1"/>
    <col min="6" max="6" width="11.140625" style="0" customWidth="1"/>
    <col min="7" max="7" width="1.421875" style="0" customWidth="1"/>
    <col min="8" max="9" width="11.7109375" style="0" customWidth="1"/>
    <col min="10" max="10" width="0.5625" style="0" customWidth="1"/>
    <col min="11" max="11" width="11.421875" style="0" customWidth="1"/>
    <col min="12" max="12" width="9.8515625" style="0" customWidth="1"/>
    <col min="13" max="13" width="15.00390625" style="0" customWidth="1"/>
    <col min="14" max="14" width="13.7109375" style="0" customWidth="1"/>
    <col min="16" max="16" width="13.8515625" style="0" customWidth="1"/>
  </cols>
  <sheetData>
    <row r="1" spans="1:11" ht="27.75" customHeight="1">
      <c r="A1" s="76" t="s">
        <v>125</v>
      </c>
      <c r="B1" s="76"/>
      <c r="C1" s="76"/>
      <c r="D1" s="76"/>
      <c r="E1" s="76"/>
      <c r="F1" s="76"/>
      <c r="G1" s="76"/>
      <c r="H1" s="76"/>
      <c r="I1" s="76"/>
      <c r="J1" s="40"/>
      <c r="K1" s="40"/>
    </row>
    <row r="2" ht="12.75" customHeight="1"/>
    <row r="3" ht="12.75">
      <c r="A3" s="1" t="s">
        <v>1</v>
      </c>
    </row>
    <row r="4" spans="5:14" ht="12.75">
      <c r="E4" s="83" t="s">
        <v>2</v>
      </c>
      <c r="F4" s="83"/>
      <c r="G4" s="45"/>
      <c r="H4" s="83" t="s">
        <v>3</v>
      </c>
      <c r="I4" s="83"/>
      <c r="M4" s="77" t="s">
        <v>103</v>
      </c>
      <c r="N4" s="77"/>
    </row>
    <row r="5" spans="5:14" ht="12.75">
      <c r="E5" s="47" t="s">
        <v>4</v>
      </c>
      <c r="F5" s="47" t="s">
        <v>5</v>
      </c>
      <c r="G5" s="3"/>
      <c r="H5" s="47" t="s">
        <v>6</v>
      </c>
      <c r="I5" s="47" t="s">
        <v>5</v>
      </c>
      <c r="M5" s="2" t="s">
        <v>4</v>
      </c>
      <c r="N5" s="3" t="s">
        <v>5</v>
      </c>
    </row>
    <row r="6" spans="5:14" ht="12.75">
      <c r="E6" s="47" t="s">
        <v>7</v>
      </c>
      <c r="F6" s="47" t="s">
        <v>8</v>
      </c>
      <c r="G6" s="3"/>
      <c r="H6" s="47" t="s">
        <v>7</v>
      </c>
      <c r="I6" s="47" t="s">
        <v>8</v>
      </c>
      <c r="M6" s="2" t="s">
        <v>7</v>
      </c>
      <c r="N6" s="3" t="s">
        <v>8</v>
      </c>
    </row>
    <row r="7" spans="5:14" ht="12.75">
      <c r="E7" s="47" t="s">
        <v>9</v>
      </c>
      <c r="F7" s="47" t="s">
        <v>9</v>
      </c>
      <c r="G7" s="2"/>
      <c r="H7" s="47" t="s">
        <v>10</v>
      </c>
      <c r="I7" s="47" t="s">
        <v>11</v>
      </c>
      <c r="M7" s="2" t="s">
        <v>9</v>
      </c>
      <c r="N7" s="2" t="s">
        <v>9</v>
      </c>
    </row>
    <row r="8" spans="5:14" ht="12.75">
      <c r="E8" s="48">
        <v>36891</v>
      </c>
      <c r="F8" s="48">
        <v>36525</v>
      </c>
      <c r="G8" s="23"/>
      <c r="H8" s="48">
        <f>E8</f>
        <v>36891</v>
      </c>
      <c r="I8" s="48">
        <f>F8</f>
        <v>36525</v>
      </c>
      <c r="M8" s="23">
        <v>36799</v>
      </c>
      <c r="N8" s="23">
        <v>36433</v>
      </c>
    </row>
    <row r="9" spans="5:14" ht="12.75">
      <c r="E9" s="49" t="s">
        <v>12</v>
      </c>
      <c r="F9" s="49" t="s">
        <v>12</v>
      </c>
      <c r="G9" s="24"/>
      <c r="H9" s="49" t="s">
        <v>12</v>
      </c>
      <c r="I9" s="49" t="s">
        <v>12</v>
      </c>
      <c r="M9" s="24" t="s">
        <v>12</v>
      </c>
      <c r="N9" s="24" t="s">
        <v>12</v>
      </c>
    </row>
    <row r="10" spans="5:14" ht="12.75">
      <c r="E10" s="4"/>
      <c r="F10" s="5"/>
      <c r="G10" s="5"/>
      <c r="H10" s="2"/>
      <c r="I10" s="2"/>
      <c r="M10" s="4"/>
      <c r="N10" s="5"/>
    </row>
    <row r="11" spans="1:14" ht="12.75">
      <c r="A11" s="25">
        <v>1</v>
      </c>
      <c r="B11" s="25" t="s">
        <v>13</v>
      </c>
      <c r="C11" s="25" t="s">
        <v>14</v>
      </c>
      <c r="D11" s="25"/>
      <c r="E11" s="10">
        <f>H11-M11</f>
        <v>87103.21188799606</v>
      </c>
      <c r="F11" s="6">
        <v>89225</v>
      </c>
      <c r="G11" s="7"/>
      <c r="H11" s="6">
        <f>'[1]P&amp;L'!$M$21/1000</f>
        <v>350426.2429700001</v>
      </c>
      <c r="I11" s="52">
        <f>347472486/1000</f>
        <v>347472.486</v>
      </c>
      <c r="M11" s="6">
        <v>263323.031082004</v>
      </c>
      <c r="N11" s="7">
        <v>258248</v>
      </c>
    </row>
    <row r="12" spans="1:14" ht="12.75">
      <c r="A12" s="25"/>
      <c r="B12" s="25"/>
      <c r="C12" s="25"/>
      <c r="D12" s="25"/>
      <c r="E12" s="4"/>
      <c r="F12" s="6"/>
      <c r="G12" s="5"/>
      <c r="H12" s="2"/>
      <c r="I12" s="47"/>
      <c r="M12" s="4"/>
      <c r="N12" s="5"/>
    </row>
    <row r="13" spans="1:14" ht="12.75">
      <c r="A13" s="25"/>
      <c r="B13" s="25" t="s">
        <v>15</v>
      </c>
      <c r="C13" s="25" t="s">
        <v>16</v>
      </c>
      <c r="D13" s="25"/>
      <c r="E13" s="10">
        <f>H13-M13</f>
        <v>0</v>
      </c>
      <c r="F13" s="6">
        <v>0</v>
      </c>
      <c r="G13" s="7"/>
      <c r="H13" s="6">
        <v>0</v>
      </c>
      <c r="I13" s="9">
        <v>0</v>
      </c>
      <c r="M13" s="6">
        <v>0</v>
      </c>
      <c r="N13" s="7">
        <v>0</v>
      </c>
    </row>
    <row r="14" spans="1:14" ht="12.75">
      <c r="A14" s="25"/>
      <c r="B14" s="25"/>
      <c r="C14" s="25"/>
      <c r="D14" s="25"/>
      <c r="F14" s="6"/>
      <c r="G14" s="5"/>
      <c r="H14" s="4"/>
      <c r="I14" s="47"/>
      <c r="N14" s="5"/>
    </row>
    <row r="15" spans="1:14" ht="12.75">
      <c r="A15" s="25"/>
      <c r="B15" s="25" t="s">
        <v>17</v>
      </c>
      <c r="C15" s="25" t="s">
        <v>18</v>
      </c>
      <c r="D15" s="25"/>
      <c r="E15" s="10">
        <f>H15-M15</f>
        <v>8786.953660000008</v>
      </c>
      <c r="F15" s="6">
        <v>815</v>
      </c>
      <c r="G15" s="7"/>
      <c r="H15" s="6">
        <f>('[1]P&amp;L'!$M$38+'[1]P&amp;L'!$M$43)/1000</f>
        <v>22657.788620000014</v>
      </c>
      <c r="I15" s="52">
        <f>(6617139+11315435+37303)/1000</f>
        <v>17969.877</v>
      </c>
      <c r="M15" s="6">
        <v>13870.834960000006</v>
      </c>
      <c r="N15" s="7">
        <v>17307</v>
      </c>
    </row>
    <row r="16" spans="1:14" ht="12.75">
      <c r="A16" s="25"/>
      <c r="B16" s="25"/>
      <c r="C16" s="25"/>
      <c r="D16" s="25"/>
      <c r="E16" s="10"/>
      <c r="F16" s="52"/>
      <c r="G16" s="5"/>
      <c r="H16" s="4"/>
      <c r="I16" s="34"/>
      <c r="N16" s="5"/>
    </row>
    <row r="17" spans="1:14" ht="38.25" customHeight="1">
      <c r="A17" s="26">
        <v>2</v>
      </c>
      <c r="B17" s="26" t="s">
        <v>13</v>
      </c>
      <c r="C17" s="78" t="s">
        <v>19</v>
      </c>
      <c r="D17" s="78"/>
      <c r="E17" s="10">
        <f>H17-M17-1</f>
        <v>49456.80142253969</v>
      </c>
      <c r="F17" s="10">
        <f>I17-N17</f>
        <v>43309.25900000002</v>
      </c>
      <c r="G17" s="7"/>
      <c r="H17" s="42">
        <f>H25+H21+H19</f>
        <v>203190.05826000008</v>
      </c>
      <c r="I17" s="42">
        <f>I25+I21+I19+1</f>
        <v>210405.25900000002</v>
      </c>
      <c r="M17" s="6">
        <v>153732.2568374604</v>
      </c>
      <c r="N17" s="7">
        <v>167096</v>
      </c>
    </row>
    <row r="18" spans="1:14" ht="12.75">
      <c r="A18" s="25"/>
      <c r="B18" s="25"/>
      <c r="C18" s="25"/>
      <c r="D18" s="25"/>
      <c r="E18" s="4"/>
      <c r="F18" s="52"/>
      <c r="G18" s="5"/>
      <c r="H18" s="5"/>
      <c r="I18" s="34"/>
      <c r="M18" s="4"/>
      <c r="N18" s="5"/>
    </row>
    <row r="19" spans="1:14" ht="12.75">
      <c r="A19" s="25"/>
      <c r="B19" s="25" t="s">
        <v>15</v>
      </c>
      <c r="C19" s="25" t="s">
        <v>20</v>
      </c>
      <c r="D19" s="25"/>
      <c r="E19" s="10">
        <f>H19-M19</f>
        <v>15567.019830000005</v>
      </c>
      <c r="F19" s="10">
        <f>I19-N19</f>
        <v>13334.159</v>
      </c>
      <c r="G19" s="7"/>
      <c r="H19" s="6">
        <v>54221</v>
      </c>
      <c r="I19" s="32">
        <f>+(553891+56971789+150479)/1000</f>
        <v>57676.159</v>
      </c>
      <c r="M19" s="6">
        <v>38653.980169999995</v>
      </c>
      <c r="N19" s="7">
        <v>44342</v>
      </c>
    </row>
    <row r="20" spans="1:9" ht="12.75">
      <c r="A20" s="25"/>
      <c r="B20" s="25"/>
      <c r="C20" s="25"/>
      <c r="D20" s="25"/>
      <c r="F20" s="52"/>
      <c r="H20" s="4"/>
      <c r="I20" s="13"/>
    </row>
    <row r="21" spans="1:14" ht="12.75">
      <c r="A21" s="25"/>
      <c r="B21" s="25" t="s">
        <v>21</v>
      </c>
      <c r="C21" s="25" t="s">
        <v>22</v>
      </c>
      <c r="D21" s="25"/>
      <c r="E21" s="10">
        <f>H21-M21</f>
        <v>15135.397989999998</v>
      </c>
      <c r="F21" s="10">
        <f>I21-N21</f>
        <v>7573.582999999999</v>
      </c>
      <c r="G21" s="7"/>
      <c r="H21" s="6">
        <f>'[1]P&amp;L'!$M$107/1000</f>
        <v>57398.45586</v>
      </c>
      <c r="I21" s="32">
        <f>(5013648+741572+10128506+37872857)/1000</f>
        <v>53756.583</v>
      </c>
      <c r="M21" s="6">
        <v>42263.057870000004</v>
      </c>
      <c r="N21" s="7">
        <v>46183</v>
      </c>
    </row>
    <row r="22" spans="1:9" ht="12.75">
      <c r="A22" s="25"/>
      <c r="B22" s="25"/>
      <c r="C22" s="25"/>
      <c r="D22" s="25"/>
      <c r="F22" s="52"/>
      <c r="H22" s="4"/>
      <c r="I22" s="13"/>
    </row>
    <row r="23" spans="1:14" ht="12.75">
      <c r="A23" s="25"/>
      <c r="B23" s="25" t="s">
        <v>23</v>
      </c>
      <c r="C23" s="25" t="s">
        <v>24</v>
      </c>
      <c r="D23" s="25"/>
      <c r="E23" s="6">
        <f>H23-M23</f>
        <v>0</v>
      </c>
      <c r="F23" s="52">
        <v>0</v>
      </c>
      <c r="G23" s="7"/>
      <c r="H23" s="6">
        <v>0</v>
      </c>
      <c r="I23" s="37">
        <v>0</v>
      </c>
      <c r="M23" s="6">
        <v>0</v>
      </c>
      <c r="N23" s="7">
        <v>0</v>
      </c>
    </row>
    <row r="24" spans="1:9" ht="12.75">
      <c r="A24" s="25"/>
      <c r="B24" s="25"/>
      <c r="C24" s="25"/>
      <c r="D24" s="25"/>
      <c r="F24" s="52"/>
      <c r="H24" s="4"/>
      <c r="I24" s="13"/>
    </row>
    <row r="25" spans="1:14" ht="36" customHeight="1">
      <c r="A25" s="25"/>
      <c r="B25" s="26" t="s">
        <v>25</v>
      </c>
      <c r="C25" s="78" t="s">
        <v>26</v>
      </c>
      <c r="D25" s="78"/>
      <c r="E25" s="6">
        <f>H25-M25</f>
        <v>18755.383602539703</v>
      </c>
      <c r="F25" s="6">
        <f>I25-N25</f>
        <v>22400.517000000007</v>
      </c>
      <c r="G25" s="7"/>
      <c r="H25" s="6">
        <f>'[1]P&amp;L'!$M$124/1000</f>
        <v>91570.60240000009</v>
      </c>
      <c r="I25" s="6">
        <f>98971517/1000</f>
        <v>98971.517</v>
      </c>
      <c r="K25" s="12"/>
      <c r="M25" s="6">
        <v>72815.21879746039</v>
      </c>
      <c r="N25" s="7">
        <v>76571</v>
      </c>
    </row>
    <row r="26" spans="1:9" ht="12.75" customHeight="1">
      <c r="A26" s="25"/>
      <c r="B26" s="25"/>
      <c r="C26" s="25"/>
      <c r="D26" s="25"/>
      <c r="F26" s="52"/>
      <c r="I26" s="13"/>
    </row>
    <row r="27" spans="1:14" ht="12.75">
      <c r="A27" s="25"/>
      <c r="B27" s="25" t="s">
        <v>27</v>
      </c>
      <c r="C27" s="25" t="s">
        <v>28</v>
      </c>
      <c r="D27" s="25"/>
      <c r="E27" s="6">
        <f>H27-M27</f>
        <v>20</v>
      </c>
      <c r="F27" s="52">
        <v>0</v>
      </c>
      <c r="G27" s="7"/>
      <c r="H27" s="6">
        <v>20</v>
      </c>
      <c r="I27" s="32">
        <v>0</v>
      </c>
      <c r="M27" s="6">
        <v>0</v>
      </c>
      <c r="N27" s="7">
        <v>0</v>
      </c>
    </row>
    <row r="28" spans="1:9" ht="12.75">
      <c r="A28" s="25"/>
      <c r="B28" s="25"/>
      <c r="C28" s="25"/>
      <c r="D28" s="25"/>
      <c r="F28" s="52"/>
      <c r="I28" s="13"/>
    </row>
    <row r="29" spans="1:14" ht="18.75" customHeight="1">
      <c r="A29" s="25"/>
      <c r="B29" s="26" t="s">
        <v>29</v>
      </c>
      <c r="C29" s="78" t="s">
        <v>30</v>
      </c>
      <c r="D29" s="79"/>
      <c r="E29" s="6">
        <f>H29-M29</f>
        <v>18735.383602539703</v>
      </c>
      <c r="F29" s="6">
        <f>I29-N29</f>
        <v>22400.517000000007</v>
      </c>
      <c r="G29" s="7"/>
      <c r="H29" s="10">
        <f>+H25-+H27</f>
        <v>91550.60240000009</v>
      </c>
      <c r="I29" s="10">
        <f>+I25+I27</f>
        <v>98971.517</v>
      </c>
      <c r="M29" s="6">
        <v>72815.21879746039</v>
      </c>
      <c r="N29" s="7">
        <v>76571</v>
      </c>
    </row>
    <row r="30" spans="1:6" ht="12.75">
      <c r="A30" s="25"/>
      <c r="B30" s="25"/>
      <c r="C30" s="25"/>
      <c r="D30" s="25"/>
      <c r="F30" s="52"/>
    </row>
    <row r="31" spans="1:14" ht="12.75">
      <c r="A31" s="25"/>
      <c r="B31" s="25" t="s">
        <v>31</v>
      </c>
      <c r="C31" s="25" t="s">
        <v>32</v>
      </c>
      <c r="D31" s="25"/>
      <c r="E31" s="6">
        <f>H31-M31</f>
        <v>0</v>
      </c>
      <c r="F31" s="52">
        <v>0</v>
      </c>
      <c r="G31" s="7"/>
      <c r="H31" s="9">
        <v>0</v>
      </c>
      <c r="I31" s="9">
        <v>0</v>
      </c>
      <c r="M31" s="6">
        <v>0</v>
      </c>
      <c r="N31" s="7">
        <v>0</v>
      </c>
    </row>
    <row r="32" spans="1:14" ht="12.75">
      <c r="A32" s="25"/>
      <c r="B32" s="25"/>
      <c r="C32" s="25"/>
      <c r="D32" s="25"/>
      <c r="E32" s="6"/>
      <c r="F32" s="52"/>
      <c r="G32" s="6"/>
      <c r="M32" s="6"/>
      <c r="N32" s="6"/>
    </row>
    <row r="33" spans="1:14" ht="18.75">
      <c r="A33" s="25"/>
      <c r="B33" s="26" t="s">
        <v>33</v>
      </c>
      <c r="C33" s="26" t="s">
        <v>33</v>
      </c>
      <c r="D33" s="27" t="s">
        <v>34</v>
      </c>
      <c r="E33" s="6">
        <f>E29-E31</f>
        <v>18735.383602539703</v>
      </c>
      <c r="F33" s="6">
        <f>F29-F31</f>
        <v>22400.517000000007</v>
      </c>
      <c r="G33" s="7"/>
      <c r="H33" s="6">
        <f>+H29-H31</f>
        <v>91550.60240000009</v>
      </c>
      <c r="I33" s="6">
        <f>+I29-I31</f>
        <v>98971.517</v>
      </c>
      <c r="M33" s="6">
        <v>72815.21879746039</v>
      </c>
      <c r="N33" s="7">
        <v>76571</v>
      </c>
    </row>
    <row r="34" spans="1:14" ht="10.5" customHeight="1">
      <c r="A34" s="25"/>
      <c r="B34" s="26"/>
      <c r="C34" s="26"/>
      <c r="D34" s="27" t="s">
        <v>35</v>
      </c>
      <c r="E34" s="6"/>
      <c r="F34" s="52"/>
      <c r="G34" s="6"/>
      <c r="M34" s="6"/>
      <c r="N34" s="6"/>
    </row>
    <row r="35" spans="1:14" ht="12.75">
      <c r="A35" s="25"/>
      <c r="B35" s="25"/>
      <c r="C35" s="25" t="s">
        <v>36</v>
      </c>
      <c r="D35" s="25" t="s">
        <v>37</v>
      </c>
      <c r="E35" s="6">
        <f>H35-M35</f>
        <v>0</v>
      </c>
      <c r="F35" s="52">
        <v>0</v>
      </c>
      <c r="G35" s="7"/>
      <c r="H35" s="8">
        <v>0</v>
      </c>
      <c r="I35" s="8">
        <v>0</v>
      </c>
      <c r="M35" s="6">
        <v>0</v>
      </c>
      <c r="N35" s="7">
        <v>0</v>
      </c>
    </row>
    <row r="36" spans="1:14" ht="12.75">
      <c r="A36" s="25"/>
      <c r="B36" s="25"/>
      <c r="C36" s="25"/>
      <c r="D36" s="25"/>
      <c r="E36" s="6"/>
      <c r="F36" s="52"/>
      <c r="G36" s="6"/>
      <c r="M36" s="6"/>
      <c r="N36" s="6"/>
    </row>
    <row r="37" spans="1:14" ht="19.5" customHeight="1">
      <c r="A37" s="25"/>
      <c r="B37" s="26" t="s">
        <v>38</v>
      </c>
      <c r="C37" s="80" t="s">
        <v>39</v>
      </c>
      <c r="D37" s="81"/>
      <c r="E37" s="6">
        <f>E33+E35</f>
        <v>18735.383602539703</v>
      </c>
      <c r="F37" s="6">
        <f>F33+F35</f>
        <v>22400.517000000007</v>
      </c>
      <c r="G37" s="7"/>
      <c r="H37" s="10">
        <f>+H33-H35</f>
        <v>91550.60240000009</v>
      </c>
      <c r="I37" s="10">
        <f>+I33-I35</f>
        <v>98971.517</v>
      </c>
      <c r="M37" s="6">
        <v>72815.21879746039</v>
      </c>
      <c r="N37" s="7">
        <v>76571</v>
      </c>
    </row>
    <row r="38" spans="1:14" ht="11.25" customHeight="1">
      <c r="A38" s="25"/>
      <c r="B38" s="25"/>
      <c r="C38" s="25"/>
      <c r="D38" s="28"/>
      <c r="E38" s="6"/>
      <c r="F38" s="52"/>
      <c r="G38" s="6"/>
      <c r="M38" s="6"/>
      <c r="N38" s="6"/>
    </row>
    <row r="39" spans="1:14" ht="11.25" customHeight="1">
      <c r="A39" s="25"/>
      <c r="B39" s="25" t="s">
        <v>40</v>
      </c>
      <c r="C39" s="26" t="s">
        <v>33</v>
      </c>
      <c r="D39" s="29" t="s">
        <v>41</v>
      </c>
      <c r="E39" s="6">
        <f>H39-M39</f>
        <v>0</v>
      </c>
      <c r="F39" s="52">
        <v>0</v>
      </c>
      <c r="G39" s="7"/>
      <c r="H39" s="8">
        <v>0</v>
      </c>
      <c r="I39" s="8">
        <v>0</v>
      </c>
      <c r="M39" s="6">
        <v>0</v>
      </c>
      <c r="N39" s="7">
        <v>0</v>
      </c>
    </row>
    <row r="40" spans="1:14" ht="11.25" customHeight="1">
      <c r="A40" s="25"/>
      <c r="B40" s="25"/>
      <c r="C40" s="25" t="s">
        <v>36</v>
      </c>
      <c r="D40" s="25" t="s">
        <v>37</v>
      </c>
      <c r="E40" s="6">
        <f>E36+E38</f>
        <v>0</v>
      </c>
      <c r="F40" s="52">
        <v>0</v>
      </c>
      <c r="G40" s="7"/>
      <c r="H40" s="8">
        <v>0</v>
      </c>
      <c r="I40" s="8">
        <v>0</v>
      </c>
      <c r="M40" s="6">
        <v>0</v>
      </c>
      <c r="N40" s="7">
        <v>0</v>
      </c>
    </row>
    <row r="41" spans="1:14" ht="22.5" customHeight="1">
      <c r="A41" s="25"/>
      <c r="B41" s="25"/>
      <c r="C41" s="26" t="s">
        <v>42</v>
      </c>
      <c r="D41" s="44" t="s">
        <v>43</v>
      </c>
      <c r="E41" s="6">
        <f>H41-M41</f>
        <v>0</v>
      </c>
      <c r="F41" s="52">
        <v>0</v>
      </c>
      <c r="G41" s="7"/>
      <c r="H41" s="8">
        <v>0</v>
      </c>
      <c r="I41" s="8">
        <v>0</v>
      </c>
      <c r="M41" s="6">
        <v>0</v>
      </c>
      <c r="N41" s="7">
        <v>0</v>
      </c>
    </row>
    <row r="42" spans="1:14" ht="12.75">
      <c r="A42" s="25"/>
      <c r="B42" s="25"/>
      <c r="C42" s="25"/>
      <c r="D42" s="30" t="s">
        <v>44</v>
      </c>
      <c r="E42" s="6"/>
      <c r="F42" s="52"/>
      <c r="G42" s="6"/>
      <c r="H42" s="4"/>
      <c r="I42" s="4"/>
      <c r="M42" s="6"/>
      <c r="N42" s="6"/>
    </row>
    <row r="43" spans="1:14" ht="18.75" customHeight="1">
      <c r="A43" s="25"/>
      <c r="B43" s="28" t="s">
        <v>45</v>
      </c>
      <c r="C43" s="82" t="s">
        <v>46</v>
      </c>
      <c r="D43" s="82"/>
      <c r="E43" s="10">
        <f>+E37-E39-E40-E41</f>
        <v>18735.383602539703</v>
      </c>
      <c r="F43" s="10">
        <f>+F37-F39-F40-F41</f>
        <v>22400.517000000007</v>
      </c>
      <c r="G43" s="7"/>
      <c r="H43" s="10">
        <f>+H37-H39-H40-H41</f>
        <v>91550.60240000009</v>
      </c>
      <c r="I43" s="10">
        <f>+I37-I39-I40-I41</f>
        <v>98971.517</v>
      </c>
      <c r="M43" s="10">
        <v>72815.21879746039</v>
      </c>
      <c r="N43" s="7">
        <v>76571</v>
      </c>
    </row>
    <row r="44" spans="1:14" ht="12.75">
      <c r="A44" s="25"/>
      <c r="B44" s="25"/>
      <c r="C44" s="25"/>
      <c r="D44" s="25"/>
      <c r="E44" s="6"/>
      <c r="F44" s="52"/>
      <c r="G44" s="6"/>
      <c r="M44" s="6"/>
      <c r="N44" s="6"/>
    </row>
    <row r="45" spans="1:14" ht="29.25" customHeight="1">
      <c r="A45" s="28">
        <v>3</v>
      </c>
      <c r="B45" s="28" t="s">
        <v>13</v>
      </c>
      <c r="C45" s="78" t="s">
        <v>47</v>
      </c>
      <c r="D45" s="78"/>
      <c r="F45" s="52"/>
      <c r="G45" s="6"/>
      <c r="N45" s="6"/>
    </row>
    <row r="46" spans="1:14" ht="31.5" customHeight="1">
      <c r="A46" s="25"/>
      <c r="B46" s="25"/>
      <c r="C46" s="26" t="s">
        <v>33</v>
      </c>
      <c r="D46" s="44" t="s">
        <v>126</v>
      </c>
      <c r="E46" s="35">
        <v>4.49</v>
      </c>
      <c r="F46" s="50">
        <v>5.43</v>
      </c>
      <c r="G46" s="7"/>
      <c r="H46" s="35">
        <v>21.92</v>
      </c>
      <c r="I46" s="35">
        <v>23.99</v>
      </c>
      <c r="M46" s="35">
        <v>19.41739167932277</v>
      </c>
      <c r="N46" s="7">
        <v>20.418933333333335</v>
      </c>
    </row>
    <row r="47" spans="1:6" ht="11.25" customHeight="1">
      <c r="A47" s="25"/>
      <c r="B47" s="25"/>
      <c r="C47" s="25"/>
      <c r="D47" s="25"/>
      <c r="F47" s="52"/>
    </row>
    <row r="48" spans="1:14" ht="12.75">
      <c r="A48" s="25"/>
      <c r="B48" s="25"/>
      <c r="C48" s="26" t="s">
        <v>48</v>
      </c>
      <c r="D48" s="28" t="s">
        <v>90</v>
      </c>
      <c r="E48" s="11" t="s">
        <v>49</v>
      </c>
      <c r="F48" s="11" t="s">
        <v>49</v>
      </c>
      <c r="G48" s="7"/>
      <c r="H48" s="11" t="s">
        <v>49</v>
      </c>
      <c r="I48" s="11" t="s">
        <v>49</v>
      </c>
      <c r="M48" s="11" t="s">
        <v>49</v>
      </c>
      <c r="N48" s="7" t="s">
        <v>49</v>
      </c>
    </row>
    <row r="49" spans="1:4" ht="12.75" hidden="1">
      <c r="A49" s="5"/>
      <c r="B49" s="5"/>
      <c r="C49" s="5"/>
      <c r="D49" s="5" t="s">
        <v>44</v>
      </c>
    </row>
    <row r="50" spans="1:4" ht="12.75">
      <c r="A50" s="5"/>
      <c r="B50" s="5"/>
      <c r="C50" s="5"/>
      <c r="D50" s="5"/>
    </row>
    <row r="51" spans="1:4" ht="12.75">
      <c r="A51" s="5"/>
      <c r="B51" s="5"/>
      <c r="C51" s="5"/>
      <c r="D51" s="5"/>
    </row>
    <row r="52" spans="1:4" ht="12.75">
      <c r="A52" s="5"/>
      <c r="B52" s="5"/>
      <c r="C52" s="5"/>
      <c r="D52" s="5"/>
    </row>
    <row r="53" spans="1:4" ht="12.75">
      <c r="A53" s="5"/>
      <c r="B53" s="5"/>
      <c r="C53" s="5"/>
      <c r="D53" s="5"/>
    </row>
    <row r="54" spans="1:4" ht="12.75">
      <c r="A54" s="5"/>
      <c r="B54" s="5"/>
      <c r="C54" s="5"/>
      <c r="D54" s="5"/>
    </row>
    <row r="55" spans="1:7" ht="12.75">
      <c r="A55" s="5"/>
      <c r="B55" s="5"/>
      <c r="C55" s="5"/>
      <c r="D55" s="5"/>
      <c r="E55" s="5"/>
      <c r="F55" s="5"/>
      <c r="G55" s="5"/>
    </row>
    <row r="56" spans="1:7" ht="12.75">
      <c r="A56" s="5"/>
      <c r="B56" s="5"/>
      <c r="C56" s="5"/>
      <c r="D56" s="5"/>
      <c r="E56" s="5"/>
      <c r="F56" s="5"/>
      <c r="G56" s="5"/>
    </row>
    <row r="57" spans="1:7" ht="12.75">
      <c r="A57" s="5"/>
      <c r="B57" s="5"/>
      <c r="C57" s="5"/>
      <c r="D57" s="5"/>
      <c r="E57" s="5"/>
      <c r="F57" s="5"/>
      <c r="G57" s="5"/>
    </row>
    <row r="58" spans="1:7" ht="12.75">
      <c r="A58" s="5"/>
      <c r="B58" s="5"/>
      <c r="C58" s="5"/>
      <c r="D58" s="5"/>
      <c r="E58" s="5"/>
      <c r="F58" s="5"/>
      <c r="G58" s="5"/>
    </row>
    <row r="59" spans="1:7" ht="12.75">
      <c r="A59" s="5"/>
      <c r="B59" s="5"/>
      <c r="C59" s="5"/>
      <c r="D59" s="5"/>
      <c r="E59" s="5"/>
      <c r="F59" s="5"/>
      <c r="G59" s="5"/>
    </row>
    <row r="60" spans="1:7" ht="12.75">
      <c r="A60" s="5"/>
      <c r="B60" s="5"/>
      <c r="C60" s="5"/>
      <c r="D60" s="5"/>
      <c r="E60" s="5"/>
      <c r="F60" s="5"/>
      <c r="G60" s="5"/>
    </row>
    <row r="61" spans="1:7" ht="12.75">
      <c r="A61" s="5"/>
      <c r="B61" s="5"/>
      <c r="C61" s="5"/>
      <c r="D61" s="5"/>
      <c r="E61" s="5"/>
      <c r="F61" s="5"/>
      <c r="G61" s="5"/>
    </row>
    <row r="62" spans="1:7" ht="12.75">
      <c r="A62" s="5"/>
      <c r="B62" s="5"/>
      <c r="C62" s="5"/>
      <c r="D62" s="5"/>
      <c r="E62" s="5"/>
      <c r="F62" s="5"/>
      <c r="G62" s="5"/>
    </row>
    <row r="63" spans="1:7" ht="12.75">
      <c r="A63" s="5"/>
      <c r="B63" s="5"/>
      <c r="C63" s="5"/>
      <c r="D63" s="5"/>
      <c r="E63" s="5"/>
      <c r="F63" s="5"/>
      <c r="G63" s="5"/>
    </row>
    <row r="64" spans="1:7" ht="12.75">
      <c r="A64" s="5"/>
      <c r="B64" s="5"/>
      <c r="C64" s="5"/>
      <c r="D64" s="5"/>
      <c r="E64" s="5"/>
      <c r="F64" s="5"/>
      <c r="G64" s="5"/>
    </row>
    <row r="65" spans="1:7" ht="12.75">
      <c r="A65" s="5"/>
      <c r="B65" s="5"/>
      <c r="C65" s="5"/>
      <c r="D65" s="5"/>
      <c r="E65" s="5"/>
      <c r="F65" s="5"/>
      <c r="G65" s="5"/>
    </row>
    <row r="66" spans="1:7" ht="12.75">
      <c r="A66" s="5"/>
      <c r="B66" s="5"/>
      <c r="C66" s="5"/>
      <c r="D66" s="5"/>
      <c r="E66" s="5"/>
      <c r="F66" s="5"/>
      <c r="G66" s="5"/>
    </row>
    <row r="67" spans="1:7" ht="12.75">
      <c r="A67" s="5"/>
      <c r="B67" s="5"/>
      <c r="C67" s="5"/>
      <c r="D67" s="5"/>
      <c r="E67" s="5"/>
      <c r="F67" s="5"/>
      <c r="G67" s="5"/>
    </row>
    <row r="68" spans="1:7" ht="12.75">
      <c r="A68" s="5"/>
      <c r="B68" s="5"/>
      <c r="C68" s="5"/>
      <c r="D68" s="5"/>
      <c r="E68" s="5"/>
      <c r="F68" s="5"/>
      <c r="G68" s="5"/>
    </row>
    <row r="69" spans="1:7" ht="12.75">
      <c r="A69" s="5"/>
      <c r="B69" s="5"/>
      <c r="C69" s="5"/>
      <c r="D69" s="5"/>
      <c r="E69" s="5"/>
      <c r="F69" s="5"/>
      <c r="G69" s="5"/>
    </row>
    <row r="70" spans="1:7" ht="12.75">
      <c r="A70" s="5"/>
      <c r="B70" s="5"/>
      <c r="C70" s="5"/>
      <c r="D70" s="5"/>
      <c r="E70" s="5"/>
      <c r="F70" s="5"/>
      <c r="G70" s="5"/>
    </row>
    <row r="71" spans="1:7" ht="12.75">
      <c r="A71" s="5"/>
      <c r="B71" s="5"/>
      <c r="C71" s="5"/>
      <c r="D71" s="5"/>
      <c r="E71" s="5"/>
      <c r="F71" s="5"/>
      <c r="G71" s="5"/>
    </row>
    <row r="72" spans="1:7" ht="12.75">
      <c r="A72" s="5"/>
      <c r="B72" s="5"/>
      <c r="C72" s="5"/>
      <c r="D72" s="5"/>
      <c r="E72" s="5"/>
      <c r="F72" s="5"/>
      <c r="G72" s="5"/>
    </row>
    <row r="73" spans="1:7" ht="12.75">
      <c r="A73" s="5"/>
      <c r="B73" s="5"/>
      <c r="C73" s="5"/>
      <c r="D73" s="5"/>
      <c r="E73" s="5"/>
      <c r="F73" s="5"/>
      <c r="G73" s="5"/>
    </row>
    <row r="74" spans="1:7" ht="12.75">
      <c r="A74" s="5"/>
      <c r="B74" s="5"/>
      <c r="C74" s="5"/>
      <c r="D74" s="5"/>
      <c r="E74" s="5"/>
      <c r="F74" s="5"/>
      <c r="G74" s="5"/>
    </row>
    <row r="75" spans="1:7" ht="12.75">
      <c r="A75" s="5"/>
      <c r="B75" s="5"/>
      <c r="C75" s="5"/>
      <c r="D75" s="5"/>
      <c r="E75" s="5"/>
      <c r="F75" s="5"/>
      <c r="G75" s="5"/>
    </row>
    <row r="76" spans="1:7" ht="12.75">
      <c r="A76" s="5"/>
      <c r="B76" s="5"/>
      <c r="C76" s="5"/>
      <c r="D76" s="5"/>
      <c r="E76" s="5"/>
      <c r="F76" s="5"/>
      <c r="G76" s="5"/>
    </row>
    <row r="77" spans="1:7" ht="12.75">
      <c r="A77" s="5"/>
      <c r="B77" s="5"/>
      <c r="C77" s="5"/>
      <c r="D77" s="5"/>
      <c r="E77" s="5"/>
      <c r="F77" s="5"/>
      <c r="G77" s="5"/>
    </row>
    <row r="78" spans="1:7" ht="12.75">
      <c r="A78" s="5"/>
      <c r="B78" s="5"/>
      <c r="C78" s="5"/>
      <c r="D78" s="5"/>
      <c r="E78" s="5"/>
      <c r="F78" s="5"/>
      <c r="G78" s="5"/>
    </row>
    <row r="79" spans="1:7" ht="12.75">
      <c r="A79" s="5"/>
      <c r="B79" s="5"/>
      <c r="C79" s="5"/>
      <c r="D79" s="5"/>
      <c r="E79" s="5"/>
      <c r="F79" s="5"/>
      <c r="G79" s="5"/>
    </row>
    <row r="80" spans="1:7" ht="12.75">
      <c r="A80" s="5"/>
      <c r="B80" s="5"/>
      <c r="C80" s="5"/>
      <c r="D80" s="5"/>
      <c r="E80" s="5"/>
      <c r="F80" s="5"/>
      <c r="G80" s="5"/>
    </row>
    <row r="81" spans="1:7" ht="12.75">
      <c r="A81" s="5"/>
      <c r="B81" s="5"/>
      <c r="C81" s="5"/>
      <c r="D81" s="5"/>
      <c r="E81" s="5"/>
      <c r="F81" s="5"/>
      <c r="G81" s="5"/>
    </row>
    <row r="82" spans="1:7" ht="12.75">
      <c r="A82" s="5"/>
      <c r="B82" s="5"/>
      <c r="C82" s="5"/>
      <c r="D82" s="5"/>
      <c r="E82" s="5"/>
      <c r="F82" s="5"/>
      <c r="G82" s="5"/>
    </row>
    <row r="83" spans="1:7" ht="12.75">
      <c r="A83" s="5"/>
      <c r="B83" s="5"/>
      <c r="C83" s="5"/>
      <c r="D83" s="5"/>
      <c r="E83" s="5"/>
      <c r="F83" s="5"/>
      <c r="G83" s="5"/>
    </row>
    <row r="84" spans="1:7" ht="12.75">
      <c r="A84" s="5"/>
      <c r="B84" s="5"/>
      <c r="C84" s="5"/>
      <c r="D84" s="5"/>
      <c r="E84" s="5"/>
      <c r="F84" s="5"/>
      <c r="G84" s="5"/>
    </row>
    <row r="85" spans="1:7" ht="12.75">
      <c r="A85" s="5"/>
      <c r="B85" s="5"/>
      <c r="C85" s="5"/>
      <c r="D85" s="5"/>
      <c r="E85" s="5"/>
      <c r="F85" s="5"/>
      <c r="G85" s="5"/>
    </row>
    <row r="86" spans="1:7" ht="12.75">
      <c r="A86" s="5"/>
      <c r="B86" s="5"/>
      <c r="C86" s="5"/>
      <c r="D86" s="5"/>
      <c r="E86" s="5"/>
      <c r="F86" s="5"/>
      <c r="G86" s="5"/>
    </row>
    <row r="87" spans="1:7" ht="12.75">
      <c r="A87" s="5"/>
      <c r="B87" s="5"/>
      <c r="C87" s="5"/>
      <c r="D87" s="5"/>
      <c r="E87" s="5"/>
      <c r="F87" s="5"/>
      <c r="G87" s="5"/>
    </row>
    <row r="88" spans="1:7" ht="12.75">
      <c r="A88" s="5"/>
      <c r="B88" s="5"/>
      <c r="C88" s="5"/>
      <c r="D88" s="5"/>
      <c r="E88" s="5"/>
      <c r="F88" s="5"/>
      <c r="G88" s="5"/>
    </row>
    <row r="89" spans="1:7" ht="12.75">
      <c r="A89" s="5"/>
      <c r="B89" s="5"/>
      <c r="C89" s="5"/>
      <c r="D89" s="5"/>
      <c r="E89" s="5"/>
      <c r="F89" s="5"/>
      <c r="G89" s="5"/>
    </row>
    <row r="90" spans="1:7" ht="12.75">
      <c r="A90" s="5"/>
      <c r="B90" s="5"/>
      <c r="C90" s="5"/>
      <c r="D90" s="5"/>
      <c r="E90" s="5"/>
      <c r="F90" s="5"/>
      <c r="G90" s="5"/>
    </row>
    <row r="91" spans="1:7" ht="12.75">
      <c r="A91" s="5"/>
      <c r="B91" s="5"/>
      <c r="C91" s="5"/>
      <c r="D91" s="5"/>
      <c r="E91" s="5"/>
      <c r="F91" s="5"/>
      <c r="G91" s="5"/>
    </row>
    <row r="92" spans="1:7" ht="12.75">
      <c r="A92" s="5"/>
      <c r="B92" s="5"/>
      <c r="C92" s="5"/>
      <c r="D92" s="5"/>
      <c r="E92" s="5"/>
      <c r="F92" s="5"/>
      <c r="G92" s="5"/>
    </row>
    <row r="93" spans="1:7" ht="12.75">
      <c r="A93" s="5"/>
      <c r="B93" s="5"/>
      <c r="C93" s="5"/>
      <c r="D93" s="5"/>
      <c r="E93" s="5"/>
      <c r="F93" s="5"/>
      <c r="G93" s="5"/>
    </row>
    <row r="94" spans="1:7" ht="12.75">
      <c r="A94" s="5"/>
      <c r="B94" s="5"/>
      <c r="C94" s="5"/>
      <c r="D94" s="5"/>
      <c r="E94" s="5"/>
      <c r="F94" s="5"/>
      <c r="G94" s="5"/>
    </row>
    <row r="95" spans="1:7" ht="12.75">
      <c r="A95" s="5"/>
      <c r="B95" s="5"/>
      <c r="C95" s="5"/>
      <c r="D95" s="5"/>
      <c r="E95" s="5"/>
      <c r="F95" s="5"/>
      <c r="G95" s="5"/>
    </row>
    <row r="96" spans="1:7" ht="12.75">
      <c r="A96" s="5"/>
      <c r="B96" s="5"/>
      <c r="C96" s="5"/>
      <c r="D96" s="5"/>
      <c r="E96" s="5"/>
      <c r="F96" s="5"/>
      <c r="G96" s="5"/>
    </row>
    <row r="97" spans="1:7" ht="12.75">
      <c r="A97" s="5"/>
      <c r="B97" s="5"/>
      <c r="C97" s="5"/>
      <c r="D97" s="5"/>
      <c r="E97" s="5"/>
      <c r="F97" s="5"/>
      <c r="G97" s="5"/>
    </row>
    <row r="98" spans="1:7" ht="12.75">
      <c r="A98" s="5"/>
      <c r="B98" s="5"/>
      <c r="C98" s="5"/>
      <c r="D98" s="5"/>
      <c r="E98" s="5"/>
      <c r="F98" s="5"/>
      <c r="G98" s="5"/>
    </row>
    <row r="99" spans="1:7" ht="12.75">
      <c r="A99" s="5"/>
      <c r="B99" s="5"/>
      <c r="C99" s="5"/>
      <c r="D99" s="5"/>
      <c r="E99" s="5"/>
      <c r="F99" s="5"/>
      <c r="G99" s="5"/>
    </row>
    <row r="100" spans="1:7" ht="12.75">
      <c r="A100" s="5"/>
      <c r="B100" s="5"/>
      <c r="C100" s="5"/>
      <c r="D100" s="5"/>
      <c r="E100" s="5"/>
      <c r="F100" s="5"/>
      <c r="G100" s="5"/>
    </row>
    <row r="101" spans="1:7" ht="12.75">
      <c r="A101" s="5"/>
      <c r="B101" s="5"/>
      <c r="C101" s="5"/>
      <c r="D101" s="5"/>
      <c r="E101" s="5"/>
      <c r="F101" s="5"/>
      <c r="G101" s="5"/>
    </row>
    <row r="102" spans="1:7" ht="12.75">
      <c r="A102" s="5"/>
      <c r="B102" s="5"/>
      <c r="C102" s="5"/>
      <c r="D102" s="5"/>
      <c r="E102" s="5"/>
      <c r="F102" s="5"/>
      <c r="G102" s="5"/>
    </row>
    <row r="103" spans="1:7" ht="12.75">
      <c r="A103" s="5"/>
      <c r="B103" s="5"/>
      <c r="C103" s="5"/>
      <c r="D103" s="5"/>
      <c r="E103" s="5"/>
      <c r="F103" s="5"/>
      <c r="G103" s="5"/>
    </row>
    <row r="104" spans="1:7" ht="12.75">
      <c r="A104" s="5"/>
      <c r="B104" s="5"/>
      <c r="C104" s="5"/>
      <c r="D104" s="5"/>
      <c r="E104" s="5"/>
      <c r="F104" s="5"/>
      <c r="G104" s="5"/>
    </row>
    <row r="105" spans="1:7" ht="12.75">
      <c r="A105" s="5"/>
      <c r="B105" s="5"/>
      <c r="C105" s="5"/>
      <c r="D105" s="5"/>
      <c r="E105" s="5"/>
      <c r="F105" s="5"/>
      <c r="G105" s="5"/>
    </row>
    <row r="106" spans="1:7" ht="12.75">
      <c r="A106" s="5"/>
      <c r="B106" s="5"/>
      <c r="C106" s="5"/>
      <c r="D106" s="5"/>
      <c r="E106" s="5"/>
      <c r="F106" s="5"/>
      <c r="G106" s="5"/>
    </row>
    <row r="107" spans="1:7" ht="12.75">
      <c r="A107" s="5"/>
      <c r="B107" s="5"/>
      <c r="C107" s="5"/>
      <c r="D107" s="5"/>
      <c r="E107" s="5"/>
      <c r="F107" s="5"/>
      <c r="G107" s="5"/>
    </row>
    <row r="108" spans="1:7" ht="12.75">
      <c r="A108" s="5"/>
      <c r="B108" s="5"/>
      <c r="C108" s="5"/>
      <c r="D108" s="5"/>
      <c r="E108" s="5"/>
      <c r="F108" s="5"/>
      <c r="G108" s="5"/>
    </row>
    <row r="109" spans="1:7" ht="12.75">
      <c r="A109" s="5"/>
      <c r="B109" s="5"/>
      <c r="C109" s="5"/>
      <c r="D109" s="5"/>
      <c r="E109" s="5"/>
      <c r="F109" s="5"/>
      <c r="G109" s="5"/>
    </row>
    <row r="110" spans="1:7" ht="12.75">
      <c r="A110" s="5"/>
      <c r="B110" s="5"/>
      <c r="C110" s="5"/>
      <c r="D110" s="5"/>
      <c r="E110" s="5"/>
      <c r="F110" s="5"/>
      <c r="G110" s="5"/>
    </row>
    <row r="111" spans="1:7" ht="12.75">
      <c r="A111" s="5"/>
      <c r="B111" s="5"/>
      <c r="C111" s="5"/>
      <c r="D111" s="5"/>
      <c r="E111" s="5"/>
      <c r="F111" s="5"/>
      <c r="G111" s="5"/>
    </row>
    <row r="112" spans="1:7" ht="12.75">
      <c r="A112" s="5"/>
      <c r="B112" s="5"/>
      <c r="C112" s="5"/>
      <c r="D112" s="5"/>
      <c r="E112" s="5"/>
      <c r="F112" s="5"/>
      <c r="G112" s="5"/>
    </row>
    <row r="113" spans="1:7" ht="12.75">
      <c r="A113" s="5"/>
      <c r="B113" s="5"/>
      <c r="C113" s="5"/>
      <c r="D113" s="5"/>
      <c r="E113" s="5"/>
      <c r="F113" s="5"/>
      <c r="G113" s="5"/>
    </row>
    <row r="114" spans="1:7" ht="12.75">
      <c r="A114" s="5"/>
      <c r="B114" s="5"/>
      <c r="C114" s="5"/>
      <c r="D114" s="5"/>
      <c r="E114" s="5"/>
      <c r="F114" s="5"/>
      <c r="G114" s="5"/>
    </row>
    <row r="115" spans="1:7" ht="12.75">
      <c r="A115" s="5"/>
      <c r="B115" s="5"/>
      <c r="C115" s="5"/>
      <c r="D115" s="5"/>
      <c r="E115" s="5"/>
      <c r="F115" s="5"/>
      <c r="G115" s="5"/>
    </row>
    <row r="116" spans="1:7" ht="12.75">
      <c r="A116" s="5"/>
      <c r="B116" s="5"/>
      <c r="C116" s="5"/>
      <c r="D116" s="5"/>
      <c r="E116" s="5"/>
      <c r="F116" s="5"/>
      <c r="G116" s="5"/>
    </row>
    <row r="117" spans="1:7" ht="12.75">
      <c r="A117" s="5"/>
      <c r="B117" s="5"/>
      <c r="C117" s="5"/>
      <c r="D117" s="5"/>
      <c r="E117" s="5"/>
      <c r="F117" s="5"/>
      <c r="G117" s="5"/>
    </row>
    <row r="118" spans="1:7" ht="12.75">
      <c r="A118" s="5"/>
      <c r="B118" s="5"/>
      <c r="C118" s="5"/>
      <c r="D118" s="5"/>
      <c r="E118" s="5"/>
      <c r="F118" s="5"/>
      <c r="G118" s="5"/>
    </row>
    <row r="119" spans="1:7" ht="12.75">
      <c r="A119" s="5"/>
      <c r="B119" s="5"/>
      <c r="C119" s="5"/>
      <c r="D119" s="5"/>
      <c r="E119" s="5"/>
      <c r="F119" s="5"/>
      <c r="G119" s="5"/>
    </row>
    <row r="120" spans="1:7" ht="12.75">
      <c r="A120" s="5"/>
      <c r="B120" s="5"/>
      <c r="C120" s="5"/>
      <c r="D120" s="5"/>
      <c r="E120" s="5"/>
      <c r="F120" s="5"/>
      <c r="G120" s="5"/>
    </row>
    <row r="121" spans="1:7" ht="12.75">
      <c r="A121" s="5"/>
      <c r="B121" s="5"/>
      <c r="C121" s="5"/>
      <c r="D121" s="5"/>
      <c r="E121" s="5"/>
      <c r="F121" s="5"/>
      <c r="G121" s="5"/>
    </row>
    <row r="122" spans="1:7" ht="12.75">
      <c r="A122" s="5"/>
      <c r="B122" s="5"/>
      <c r="C122" s="5"/>
      <c r="D122" s="5"/>
      <c r="E122" s="5"/>
      <c r="F122" s="5"/>
      <c r="G122" s="5"/>
    </row>
    <row r="123" spans="1:7" ht="12.75">
      <c r="A123" s="5"/>
      <c r="B123" s="5"/>
      <c r="C123" s="5"/>
      <c r="D123" s="5"/>
      <c r="E123" s="5"/>
      <c r="F123" s="5"/>
      <c r="G123" s="5"/>
    </row>
    <row r="124" spans="1:7" ht="12.75">
      <c r="A124" s="5"/>
      <c r="B124" s="5"/>
      <c r="C124" s="5"/>
      <c r="D124" s="5"/>
      <c r="E124" s="5"/>
      <c r="F124" s="5"/>
      <c r="G124" s="5"/>
    </row>
    <row r="125" spans="1:7" ht="12.75">
      <c r="A125" s="5"/>
      <c r="B125" s="5"/>
      <c r="C125" s="5"/>
      <c r="D125" s="5"/>
      <c r="E125" s="5"/>
      <c r="F125" s="5"/>
      <c r="G125" s="5"/>
    </row>
    <row r="126" spans="1:7" ht="12.75">
      <c r="A126" s="5"/>
      <c r="B126" s="5"/>
      <c r="C126" s="5"/>
      <c r="D126" s="5"/>
      <c r="E126" s="5"/>
      <c r="F126" s="5"/>
      <c r="G126" s="5"/>
    </row>
    <row r="127" spans="1:7" ht="12.75">
      <c r="A127" s="5"/>
      <c r="B127" s="5"/>
      <c r="C127" s="5"/>
      <c r="D127" s="5"/>
      <c r="E127" s="5"/>
      <c r="F127" s="5"/>
      <c r="G127" s="5"/>
    </row>
    <row r="128" spans="1:7" ht="12.75">
      <c r="A128" s="5"/>
      <c r="B128" s="5"/>
      <c r="C128" s="5"/>
      <c r="D128" s="5"/>
      <c r="E128" s="5"/>
      <c r="F128" s="5"/>
      <c r="G128" s="5"/>
    </row>
    <row r="129" spans="1:7" ht="12.75">
      <c r="A129" s="5"/>
      <c r="B129" s="5"/>
      <c r="C129" s="5"/>
      <c r="D129" s="5"/>
      <c r="E129" s="5"/>
      <c r="F129" s="5"/>
      <c r="G129" s="5"/>
    </row>
    <row r="130" spans="1:7" ht="12.75">
      <c r="A130" s="5"/>
      <c r="B130" s="5"/>
      <c r="C130" s="5"/>
      <c r="D130" s="5"/>
      <c r="E130" s="5"/>
      <c r="F130" s="5"/>
      <c r="G130" s="5"/>
    </row>
    <row r="131" spans="1:7" ht="12.75">
      <c r="A131" s="5"/>
      <c r="B131" s="5"/>
      <c r="C131" s="5"/>
      <c r="D131" s="5"/>
      <c r="E131" s="5"/>
      <c r="F131" s="5"/>
      <c r="G131" s="5"/>
    </row>
    <row r="132" spans="1:7" ht="12.75">
      <c r="A132" s="5"/>
      <c r="B132" s="5"/>
      <c r="C132" s="5"/>
      <c r="D132" s="5"/>
      <c r="E132" s="5"/>
      <c r="F132" s="5"/>
      <c r="G132" s="5"/>
    </row>
    <row r="133" spans="1:7" ht="12.75">
      <c r="A133" s="5"/>
      <c r="B133" s="5"/>
      <c r="C133" s="5"/>
      <c r="D133" s="5"/>
      <c r="E133" s="5"/>
      <c r="F133" s="5"/>
      <c r="G133" s="5"/>
    </row>
    <row r="134" spans="1:7" ht="12.75">
      <c r="A134" s="5"/>
      <c r="B134" s="5"/>
      <c r="C134" s="5"/>
      <c r="D134" s="5"/>
      <c r="E134" s="5"/>
      <c r="F134" s="5"/>
      <c r="G134" s="5"/>
    </row>
    <row r="135" spans="1:7" ht="12.75">
      <c r="A135" s="5"/>
      <c r="B135" s="5"/>
      <c r="C135" s="5"/>
      <c r="D135" s="5"/>
      <c r="E135" s="5"/>
      <c r="F135" s="5"/>
      <c r="G135" s="5"/>
    </row>
    <row r="136" spans="1:7" ht="12.75">
      <c r="A136" s="5"/>
      <c r="B136" s="5"/>
      <c r="C136" s="5"/>
      <c r="D136" s="5"/>
      <c r="E136" s="5"/>
      <c r="F136" s="5"/>
      <c r="G136" s="5"/>
    </row>
  </sheetData>
  <mergeCells count="10">
    <mergeCell ref="A1:I1"/>
    <mergeCell ref="M4:N4"/>
    <mergeCell ref="C45:D45"/>
    <mergeCell ref="C25:D25"/>
    <mergeCell ref="C29:D29"/>
    <mergeCell ref="C37:D37"/>
    <mergeCell ref="C43:D43"/>
    <mergeCell ref="C17:D17"/>
    <mergeCell ref="H4:I4"/>
    <mergeCell ref="E4:F4"/>
  </mergeCells>
  <printOptions/>
  <pageMargins left="1" right="0.5" top="0.75" bottom="0.5" header="0.5" footer="0.5"/>
  <pageSetup horizontalDpi="600" verticalDpi="600" orientation="portrait" paperSize="9" scale="99" r:id="rId1"/>
  <rowBreaks count="1" manualBreakCount="1">
    <brk id="48" max="9" man="1"/>
  </rowBreaks>
</worksheet>
</file>

<file path=xl/worksheets/sheet2.xml><?xml version="1.0" encoding="utf-8"?>
<worksheet xmlns="http://schemas.openxmlformats.org/spreadsheetml/2006/main" xmlns:r="http://schemas.openxmlformats.org/officeDocument/2006/relationships">
  <dimension ref="A2:I80"/>
  <sheetViews>
    <sheetView workbookViewId="0" topLeftCell="C25">
      <selection activeCell="C37" sqref="C37"/>
    </sheetView>
  </sheetViews>
  <sheetFormatPr defaultColWidth="9.140625" defaultRowHeight="12.75"/>
  <cols>
    <col min="1" max="1" width="5.28125" style="0" customWidth="1"/>
    <col min="2" max="2" width="2.8515625" style="0" customWidth="1"/>
    <col min="3" max="3" width="33.00390625" style="0" customWidth="1"/>
    <col min="4" max="4" width="6.00390625" style="0" hidden="1" customWidth="1"/>
    <col min="5" max="5" width="3.7109375" style="0" hidden="1" customWidth="1"/>
    <col min="6" max="6" width="13.00390625" style="12" customWidth="1"/>
    <col min="7" max="7" width="6.421875" style="12" customWidth="1"/>
    <col min="8" max="8" width="12.421875" style="13" customWidth="1"/>
  </cols>
  <sheetData>
    <row r="2" ht="12.75">
      <c r="B2" s="1" t="s">
        <v>50</v>
      </c>
    </row>
    <row r="4" spans="6:8" ht="12.75">
      <c r="F4" s="53" t="s">
        <v>51</v>
      </c>
      <c r="G4" s="14"/>
      <c r="H4" s="56" t="s">
        <v>51</v>
      </c>
    </row>
    <row r="5" spans="6:8" ht="12.75">
      <c r="F5" s="53" t="s">
        <v>111</v>
      </c>
      <c r="G5" s="14"/>
      <c r="H5" s="58" t="s">
        <v>52</v>
      </c>
    </row>
    <row r="6" spans="6:8" ht="25.5">
      <c r="F6" s="54" t="s">
        <v>53</v>
      </c>
      <c r="G6" s="15"/>
      <c r="H6" s="57" t="s">
        <v>54</v>
      </c>
    </row>
    <row r="7" spans="3:8" ht="12.75">
      <c r="C7" s="12"/>
      <c r="F7" s="59">
        <f>'P&amp;L'!E8</f>
        <v>36891</v>
      </c>
      <c r="G7" s="31"/>
      <c r="H7" s="46" t="s">
        <v>84</v>
      </c>
    </row>
    <row r="8" spans="6:8" ht="12.75">
      <c r="F8" s="54"/>
      <c r="G8" s="15"/>
      <c r="H8" s="57"/>
    </row>
    <row r="9" spans="6:8" ht="12.75">
      <c r="F9" s="55" t="s">
        <v>12</v>
      </c>
      <c r="H9" s="55" t="s">
        <v>12</v>
      </c>
    </row>
    <row r="11" spans="1:8" ht="12.75">
      <c r="A11">
        <v>1</v>
      </c>
      <c r="B11" t="s">
        <v>55</v>
      </c>
      <c r="F11" s="61">
        <f>('[1]BSheet'!$M$7)/1000</f>
        <v>1659044.97823</v>
      </c>
      <c r="G11" s="13"/>
      <c r="H11" s="13">
        <f>(1568016952)/1000</f>
        <v>1568016.952</v>
      </c>
    </row>
    <row r="12" spans="6:7" ht="12.75">
      <c r="F12" s="61"/>
      <c r="G12" s="13"/>
    </row>
    <row r="13" spans="1:8" ht="12.75">
      <c r="A13">
        <v>2</v>
      </c>
      <c r="B13" t="s">
        <v>56</v>
      </c>
      <c r="F13" s="61">
        <f>'[1]BSheet'!$M$21/1000</f>
        <v>45.050059999999995</v>
      </c>
      <c r="G13" s="13"/>
      <c r="H13" s="13">
        <f>45050/1000</f>
        <v>45.05</v>
      </c>
    </row>
    <row r="14" spans="6:7" ht="12.75">
      <c r="F14" s="61"/>
      <c r="G14" s="13"/>
    </row>
    <row r="15" spans="1:8" ht="12.75">
      <c r="A15">
        <v>3</v>
      </c>
      <c r="B15" t="s">
        <v>118</v>
      </c>
      <c r="F15" s="61">
        <f>('[1]BSheet'!$M$17+'[1]BSheet'!$M$19)/1000</f>
        <v>248911.95700000002</v>
      </c>
      <c r="G15" s="13"/>
      <c r="H15" s="13">
        <f>(217728826+13744869)/1000</f>
        <v>231473.695</v>
      </c>
    </row>
    <row r="16" spans="6:7" ht="12.75">
      <c r="F16" s="61"/>
      <c r="G16" s="13"/>
    </row>
    <row r="17" spans="1:8" ht="12.75">
      <c r="A17">
        <v>4</v>
      </c>
      <c r="B17" t="s">
        <v>0</v>
      </c>
      <c r="F17" s="61">
        <v>50000</v>
      </c>
      <c r="G17" s="13"/>
      <c r="H17" s="13">
        <v>0</v>
      </c>
    </row>
    <row r="18" spans="6:7" ht="12.75">
      <c r="F18" s="61"/>
      <c r="G18" s="13"/>
    </row>
    <row r="19" spans="1:7" ht="12.75">
      <c r="A19">
        <v>5</v>
      </c>
      <c r="B19" t="s">
        <v>57</v>
      </c>
      <c r="F19" s="61"/>
      <c r="G19" s="13"/>
    </row>
    <row r="20" spans="3:8" ht="12.75">
      <c r="C20" t="s">
        <v>117</v>
      </c>
      <c r="F20" s="61">
        <f>'[1]BSheet'!$M$25/1000</f>
        <v>764.0585100000001</v>
      </c>
      <c r="G20" s="13"/>
      <c r="H20" s="13">
        <f>822426/1000</f>
        <v>822.426</v>
      </c>
    </row>
    <row r="21" spans="3:8" ht="12.75">
      <c r="C21" t="s">
        <v>93</v>
      </c>
      <c r="F21" s="62">
        <f>'[1]BSheet'!$M$26/1000</f>
        <v>221956.32510999998</v>
      </c>
      <c r="G21" s="13"/>
      <c r="H21" s="13">
        <f>93121567/1000</f>
        <v>93121.567</v>
      </c>
    </row>
    <row r="22" spans="3:8" ht="12.75">
      <c r="C22" t="s">
        <v>116</v>
      </c>
      <c r="F22" s="62">
        <f>'[1]BSheet'!$M$24/1000</f>
        <v>220205.41560000004</v>
      </c>
      <c r="G22" s="13"/>
      <c r="H22" s="13">
        <f>49474083/1000</f>
        <v>49474.083</v>
      </c>
    </row>
    <row r="23" spans="3:8" ht="12.75">
      <c r="C23" t="s">
        <v>92</v>
      </c>
      <c r="F23" s="61">
        <f>('[1]BSheet'!$M$27+'[1]BSheet'!$M$28+'[1]BSheet'!$M$32)/1000</f>
        <v>75626.77786</v>
      </c>
      <c r="G23" s="13"/>
      <c r="H23" s="33">
        <f>(89402180+21151000+1651117+207909)/1000</f>
        <v>112412.206</v>
      </c>
    </row>
    <row r="24" spans="3:8" ht="12.75">
      <c r="C24" t="s">
        <v>58</v>
      </c>
      <c r="F24" s="61">
        <f>('[1]BSheet'!$M$33+'[1]BSheet'!$M$34)/1000-F17</f>
        <v>41232.805120000005</v>
      </c>
      <c r="G24" s="13"/>
      <c r="H24" s="13">
        <f>59179942/1000</f>
        <v>59179.942</v>
      </c>
    </row>
    <row r="25" spans="6:8" ht="12.75">
      <c r="F25" s="63">
        <f>SUM(F20:F24)</f>
        <v>559785.3822000001</v>
      </c>
      <c r="G25" s="17"/>
      <c r="H25" s="16">
        <f>SUM(H20:H24)</f>
        <v>315010.224</v>
      </c>
    </row>
    <row r="26" ht="12.75">
      <c r="F26" s="64"/>
    </row>
    <row r="27" spans="1:7" ht="12.75">
      <c r="A27">
        <v>6</v>
      </c>
      <c r="B27" t="s">
        <v>59</v>
      </c>
      <c r="F27" s="74"/>
      <c r="G27" s="13"/>
    </row>
    <row r="28" spans="3:8" ht="12.75">
      <c r="C28" t="s">
        <v>60</v>
      </c>
      <c r="F28" s="74">
        <v>140593</v>
      </c>
      <c r="G28" s="13"/>
      <c r="H28" s="75">
        <v>59168</v>
      </c>
    </row>
    <row r="29" spans="3:8" ht="12.75">
      <c r="C29" t="s">
        <v>61</v>
      </c>
      <c r="F29" s="65">
        <f>'[1]BSheet'!$M$41/1000</f>
        <v>4492.628379999999</v>
      </c>
      <c r="G29" s="18"/>
      <c r="H29" s="13">
        <f>(9911248)/1000</f>
        <v>9911.248</v>
      </c>
    </row>
    <row r="30" spans="3:8" ht="12.75">
      <c r="C30" t="s">
        <v>119</v>
      </c>
      <c r="F30" s="65">
        <f>'[1]BSheet'!$M$42/1000</f>
        <v>20694.323330000003</v>
      </c>
      <c r="G30" s="18"/>
      <c r="H30" s="13">
        <f>+(18730142.25+65405921.66+35720250.14+5651974.54+21821999)/1000</f>
        <v>147330.28759</v>
      </c>
    </row>
    <row r="31" spans="3:8" ht="12.75">
      <c r="C31" t="s">
        <v>62</v>
      </c>
      <c r="F31" s="61">
        <f>('[1]BSheet'!$M$47+'[1]BSheet'!$M$48+'[1]BSheet'!$M$49)/1000-1</f>
        <v>53711.56393000003</v>
      </c>
      <c r="G31" s="13"/>
      <c r="H31" s="13">
        <f>(177283891+1246001+9766283)/1000-H30</f>
        <v>40965.887409999996</v>
      </c>
    </row>
    <row r="32" spans="3:8" ht="12.75">
      <c r="C32" t="s">
        <v>91</v>
      </c>
      <c r="F32" s="64">
        <f>'[1]BSheet'!$M$45/1000</f>
        <v>44084.68383</v>
      </c>
      <c r="H32" s="13">
        <f>23384361/1000</f>
        <v>23384.361</v>
      </c>
    </row>
    <row r="33" spans="6:8" ht="12.75">
      <c r="F33" s="63">
        <f>SUM(F28:F32)+1</f>
        <v>263577.19947000005</v>
      </c>
      <c r="G33" s="17"/>
      <c r="H33" s="63">
        <f>SUM(H28:H32)-1</f>
        <v>280758.784</v>
      </c>
    </row>
    <row r="34" spans="6:7" ht="12.75">
      <c r="F34" s="66"/>
      <c r="G34" s="17"/>
    </row>
    <row r="35" spans="1:8" ht="12.75">
      <c r="A35">
        <v>7</v>
      </c>
      <c r="B35" t="s">
        <v>63</v>
      </c>
      <c r="F35" s="61">
        <f>F25-F33</f>
        <v>296208.18273000006</v>
      </c>
      <c r="G35" s="13"/>
      <c r="H35" s="13">
        <f>H25-H33</f>
        <v>34251.44</v>
      </c>
    </row>
    <row r="36" spans="6:7" ht="12.75">
      <c r="F36" s="61"/>
      <c r="G36" s="13"/>
    </row>
    <row r="37" spans="6:8" ht="13.5" thickBot="1">
      <c r="F37" s="67">
        <f>F11+F17+F13+F15+F35</f>
        <v>2254210.16802</v>
      </c>
      <c r="G37" s="20"/>
      <c r="H37" s="67">
        <f>H11+H17+H13+H15+H35</f>
        <v>1833787.137</v>
      </c>
    </row>
    <row r="38" spans="6:7" ht="13.5" thickTop="1">
      <c r="F38" s="61"/>
      <c r="G38" s="13"/>
    </row>
    <row r="39" spans="1:7" ht="12.75">
      <c r="A39">
        <v>8</v>
      </c>
      <c r="B39" t="s">
        <v>64</v>
      </c>
      <c r="F39" s="61"/>
      <c r="G39" s="13"/>
    </row>
    <row r="40" spans="2:8" ht="12.75">
      <c r="B40" t="s">
        <v>94</v>
      </c>
      <c r="F40" s="61">
        <f>'[1]BSheet'!$M$57/1000</f>
        <v>437499.905</v>
      </c>
      <c r="G40" s="13"/>
      <c r="H40" s="13">
        <v>250000</v>
      </c>
    </row>
    <row r="41" spans="2:7" ht="12.75">
      <c r="B41" t="s">
        <v>65</v>
      </c>
      <c r="F41" s="61"/>
      <c r="G41" s="13"/>
    </row>
    <row r="42" spans="3:8" ht="12.75">
      <c r="C42" t="s">
        <v>66</v>
      </c>
      <c r="F42" s="61">
        <f>'[1]BSheet'!$M$58/1000</f>
        <v>10370.81228999999</v>
      </c>
      <c r="G42" s="13"/>
      <c r="H42" s="13">
        <f>102897464/1000+1</f>
        <v>102898.464</v>
      </c>
    </row>
    <row r="43" spans="3:8" ht="12.75">
      <c r="C43" t="s">
        <v>67</v>
      </c>
      <c r="F43" s="61">
        <f>('[1]BSheet'!$M$61+'[1]BSheet'!$M$63)/1000-20</f>
        <v>366791.5766300001</v>
      </c>
      <c r="G43" s="13"/>
      <c r="H43" s="13">
        <f>275240971/1000</f>
        <v>275240.971</v>
      </c>
    </row>
    <row r="44" spans="6:8" ht="12.75">
      <c r="F44" s="63">
        <f>SUM(F40:F43)+1</f>
        <v>814663.2939200001</v>
      </c>
      <c r="G44" s="17"/>
      <c r="H44" s="16">
        <f>SUM(H40:H43)</f>
        <v>628139.435</v>
      </c>
    </row>
    <row r="45" spans="6:7" ht="12.75">
      <c r="F45" s="61"/>
      <c r="G45" s="13"/>
    </row>
    <row r="46" spans="1:8" ht="12.75">
      <c r="A46">
        <v>9</v>
      </c>
      <c r="B46" t="s">
        <v>68</v>
      </c>
      <c r="F46" s="74">
        <v>1439547</v>
      </c>
      <c r="G46" s="13"/>
      <c r="H46" s="13">
        <f>(1203576055+2072275)/1000</f>
        <v>1205648.33</v>
      </c>
    </row>
    <row r="47" spans="6:7" ht="12.75">
      <c r="F47" s="61"/>
      <c r="G47" s="13"/>
    </row>
    <row r="48" spans="6:9" ht="13.5" thickBot="1">
      <c r="F48" s="67">
        <f>SUM(F44:F47)</f>
        <v>2254210.29392</v>
      </c>
      <c r="G48" s="20"/>
      <c r="H48" s="19">
        <f>SUM(H44:H47)-1</f>
        <v>1833786.7650000001</v>
      </c>
      <c r="I48" s="12"/>
    </row>
    <row r="49" spans="6:7" ht="13.5" thickTop="1">
      <c r="F49" s="13"/>
      <c r="G49" s="13"/>
    </row>
    <row r="50" spans="1:8" ht="12.75">
      <c r="A50">
        <v>10</v>
      </c>
      <c r="B50" t="s">
        <v>69</v>
      </c>
      <c r="F50" s="21">
        <v>1.83</v>
      </c>
      <c r="G50" s="21"/>
      <c r="H50" s="21">
        <v>2.46</v>
      </c>
    </row>
    <row r="51" spans="6:7" ht="12.75">
      <c r="F51" s="13"/>
      <c r="G51" s="13"/>
    </row>
    <row r="52" spans="6:7" ht="12.75">
      <c r="F52" s="13"/>
      <c r="G52" s="13"/>
    </row>
    <row r="53" spans="6:8" ht="12.75">
      <c r="F53" s="13">
        <f>F37-F48</f>
        <v>-0.12589999986812472</v>
      </c>
      <c r="G53" s="13"/>
      <c r="H53" s="13">
        <f>H37-H48</f>
        <v>0.37199999997392297</v>
      </c>
    </row>
    <row r="54" spans="6:7" ht="12.75">
      <c r="F54" s="13"/>
      <c r="G54" s="13"/>
    </row>
    <row r="55" spans="6:7" ht="12.75">
      <c r="F55" s="13"/>
      <c r="G55" s="13"/>
    </row>
    <row r="56" spans="6:7" ht="12.75">
      <c r="F56" s="21">
        <f>F53/2</f>
        <v>-0.06294999993406236</v>
      </c>
      <c r="G56" s="13"/>
    </row>
    <row r="57" spans="6:7" ht="12.75">
      <c r="F57" s="13"/>
      <c r="G57" s="13"/>
    </row>
    <row r="58" spans="6:7" ht="12.75">
      <c r="F58" s="13"/>
      <c r="G58" s="13"/>
    </row>
    <row r="59" spans="6:7" ht="12.75">
      <c r="F59" s="13"/>
      <c r="G59" s="13"/>
    </row>
    <row r="60" spans="6:7" ht="12.75">
      <c r="F60" s="13"/>
      <c r="G60" s="13"/>
    </row>
    <row r="61" spans="6:7" ht="12.75">
      <c r="F61" s="13"/>
      <c r="G61" s="13"/>
    </row>
    <row r="62" spans="6:7" ht="12.75">
      <c r="F62" s="13">
        <f>+F48-F37</f>
        <v>0.12589999986812472</v>
      </c>
      <c r="G62" s="13"/>
    </row>
    <row r="63" spans="6:7" ht="12.75">
      <c r="F63" s="13"/>
      <c r="G63" s="13"/>
    </row>
    <row r="64" spans="6:7" ht="12.75">
      <c r="F64" s="13"/>
      <c r="G64" s="13"/>
    </row>
    <row r="65" spans="6:7" ht="12.75">
      <c r="F65" s="13"/>
      <c r="G65" s="13"/>
    </row>
    <row r="66" spans="6:7" ht="12.75">
      <c r="F66" s="13"/>
      <c r="G66" s="13"/>
    </row>
    <row r="67" spans="6:7" ht="12.75">
      <c r="F67" s="13"/>
      <c r="G67" s="13"/>
    </row>
    <row r="68" spans="6:7" ht="12.75">
      <c r="F68" s="13"/>
      <c r="G68" s="13"/>
    </row>
    <row r="69" spans="6:7" ht="12.75">
      <c r="F69" s="13"/>
      <c r="G69" s="13"/>
    </row>
    <row r="70" spans="6:7" ht="12.75">
      <c r="F70" s="13"/>
      <c r="G70" s="13"/>
    </row>
    <row r="71" spans="6:7" ht="12.75">
      <c r="F71" s="13"/>
      <c r="G71" s="13"/>
    </row>
    <row r="72" spans="6:7" ht="12.75">
      <c r="F72" s="13"/>
      <c r="G72" s="13"/>
    </row>
    <row r="73" spans="6:7" ht="12.75">
      <c r="F73" s="13"/>
      <c r="G73" s="13"/>
    </row>
    <row r="74" spans="6:7" ht="12.75">
      <c r="F74" s="13"/>
      <c r="G74" s="13"/>
    </row>
    <row r="75" spans="6:7" ht="12.75">
      <c r="F75" s="13"/>
      <c r="G75" s="13"/>
    </row>
    <row r="76" spans="6:7" ht="12.75">
      <c r="F76" s="13"/>
      <c r="G76" s="13"/>
    </row>
    <row r="77" spans="6:7" ht="12.75">
      <c r="F77" s="13"/>
      <c r="G77" s="13"/>
    </row>
    <row r="78" spans="6:7" ht="12.75">
      <c r="F78" s="13"/>
      <c r="G78" s="13"/>
    </row>
    <row r="79" spans="6:7" ht="12.75">
      <c r="F79" s="13"/>
      <c r="G79" s="13"/>
    </row>
    <row r="80" spans="6:7" ht="12.75">
      <c r="F80" s="13"/>
      <c r="G80" s="13"/>
    </row>
  </sheetData>
  <printOptions/>
  <pageMargins left="0.75" right="0.75" top="1" bottom="1" header="0.5" footer="0.5"/>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K102"/>
  <sheetViews>
    <sheetView tabSelected="1" workbookViewId="0" topLeftCell="B43">
      <selection activeCell="F44" sqref="F44"/>
    </sheetView>
  </sheetViews>
  <sheetFormatPr defaultColWidth="9.140625" defaultRowHeight="12.75"/>
  <cols>
    <col min="2" max="2" width="4.140625" style="0" customWidth="1"/>
    <col min="3" max="3" width="4.421875" style="0" customWidth="1"/>
    <col min="9" max="9" width="10.7109375" style="0" customWidth="1"/>
    <col min="10" max="10" width="18.140625" style="0" customWidth="1"/>
    <col min="11" max="11" width="10.28125" style="0" customWidth="1"/>
  </cols>
  <sheetData>
    <row r="1" ht="12.75">
      <c r="A1" s="39" t="s">
        <v>70</v>
      </c>
    </row>
    <row r="3" spans="1:10" ht="28.5" customHeight="1">
      <c r="A3" s="38">
        <v>1</v>
      </c>
      <c r="B3" s="76" t="s">
        <v>71</v>
      </c>
      <c r="C3" s="76"/>
      <c r="D3" s="76"/>
      <c r="E3" s="76"/>
      <c r="F3" s="76"/>
      <c r="G3" s="76"/>
      <c r="H3" s="76"/>
      <c r="I3" s="76"/>
      <c r="J3" s="76"/>
    </row>
    <row r="4" ht="12.75">
      <c r="A4" s="39"/>
    </row>
    <row r="5" spans="1:2" ht="12.75">
      <c r="A5" s="39">
        <v>2</v>
      </c>
      <c r="B5" t="s">
        <v>72</v>
      </c>
    </row>
    <row r="6" ht="12" customHeight="1">
      <c r="A6" s="39"/>
    </row>
    <row r="7" spans="1:2" ht="12.75">
      <c r="A7" s="39">
        <v>3</v>
      </c>
      <c r="B7" t="s">
        <v>73</v>
      </c>
    </row>
    <row r="8" ht="12" customHeight="1">
      <c r="A8" s="39"/>
    </row>
    <row r="9" spans="1:10" ht="24.75" customHeight="1">
      <c r="A9" s="40">
        <v>4</v>
      </c>
      <c r="B9" s="76" t="s">
        <v>74</v>
      </c>
      <c r="C9" s="76"/>
      <c r="D9" s="76"/>
      <c r="E9" s="76"/>
      <c r="F9" s="76"/>
      <c r="G9" s="76"/>
      <c r="H9" s="76"/>
      <c r="I9" s="76"/>
      <c r="J9" s="76"/>
    </row>
    <row r="10" ht="12" customHeight="1">
      <c r="A10" s="39"/>
    </row>
    <row r="11" spans="1:2" ht="12.75">
      <c r="A11" s="39">
        <v>5</v>
      </c>
      <c r="B11" t="s">
        <v>85</v>
      </c>
    </row>
    <row r="12" ht="12" customHeight="1">
      <c r="A12" s="39"/>
    </row>
    <row r="13" spans="1:2" ht="12.75">
      <c r="A13" s="39">
        <v>6</v>
      </c>
      <c r="B13" t="s">
        <v>86</v>
      </c>
    </row>
    <row r="14" ht="12" customHeight="1">
      <c r="A14" s="39"/>
    </row>
    <row r="15" spans="1:10" ht="16.5" customHeight="1">
      <c r="A15" s="38">
        <v>7</v>
      </c>
      <c r="B15" s="22" t="s">
        <v>13</v>
      </c>
      <c r="C15" s="76" t="s">
        <v>97</v>
      </c>
      <c r="D15" s="76"/>
      <c r="E15" s="76"/>
      <c r="F15" s="76"/>
      <c r="G15" s="76"/>
      <c r="H15" s="76"/>
      <c r="I15" s="76"/>
      <c r="J15" s="76"/>
    </row>
    <row r="16" ht="12" customHeight="1">
      <c r="A16" s="39"/>
    </row>
    <row r="17" spans="1:3" ht="12.75">
      <c r="A17" s="39"/>
      <c r="B17" t="s">
        <v>15</v>
      </c>
      <c r="C17" t="s">
        <v>127</v>
      </c>
    </row>
    <row r="18" spans="1:9" ht="12.75">
      <c r="A18" s="39"/>
      <c r="C18" s="68"/>
      <c r="D18" s="68"/>
      <c r="E18" s="68"/>
      <c r="F18" s="68"/>
      <c r="G18" s="68"/>
      <c r="H18" s="69" t="s">
        <v>12</v>
      </c>
      <c r="I18" s="68"/>
    </row>
    <row r="19" spans="1:9" ht="12.75">
      <c r="A19" s="39"/>
      <c r="C19" s="68"/>
      <c r="D19" s="60" t="s">
        <v>75</v>
      </c>
      <c r="E19" s="68"/>
      <c r="F19" s="68"/>
      <c r="G19" s="68"/>
      <c r="H19" s="60">
        <v>471</v>
      </c>
      <c r="I19" s="68"/>
    </row>
    <row r="20" spans="1:9" ht="12.75">
      <c r="A20" s="39"/>
      <c r="C20" s="68"/>
      <c r="D20" s="60" t="s">
        <v>76</v>
      </c>
      <c r="E20" s="68"/>
      <c r="F20" s="68"/>
      <c r="G20" s="68"/>
      <c r="H20" s="60">
        <v>45</v>
      </c>
      <c r="I20" s="68"/>
    </row>
    <row r="21" spans="1:9" ht="12.75">
      <c r="A21" s="39"/>
      <c r="C21" s="68"/>
      <c r="D21" s="60" t="s">
        <v>77</v>
      </c>
      <c r="E21" s="68"/>
      <c r="F21" s="68"/>
      <c r="G21" s="68"/>
      <c r="H21" s="70">
        <v>18</v>
      </c>
      <c r="I21" s="68"/>
    </row>
    <row r="22" spans="1:9" ht="12.75">
      <c r="A22" s="39"/>
      <c r="C22" s="68"/>
      <c r="D22" s="60"/>
      <c r="E22" s="68"/>
      <c r="F22" s="68"/>
      <c r="G22" s="68"/>
      <c r="H22" s="68"/>
      <c r="I22" s="68"/>
    </row>
    <row r="23" spans="1:11" ht="38.25" customHeight="1">
      <c r="A23" s="38">
        <v>8</v>
      </c>
      <c r="B23" s="36" t="s">
        <v>33</v>
      </c>
      <c r="C23" s="76" t="s">
        <v>106</v>
      </c>
      <c r="D23" s="76"/>
      <c r="E23" s="76"/>
      <c r="F23" s="76"/>
      <c r="G23" s="76"/>
      <c r="H23" s="76"/>
      <c r="I23" s="76"/>
      <c r="J23" s="76"/>
      <c r="K23" s="43"/>
    </row>
    <row r="24" spans="1:10" ht="12" customHeight="1">
      <c r="A24" s="38"/>
      <c r="B24" s="36"/>
      <c r="C24" s="43"/>
      <c r="D24" s="43"/>
      <c r="E24" s="43"/>
      <c r="F24" s="43"/>
      <c r="G24" s="43"/>
      <c r="H24" s="43"/>
      <c r="I24" s="43"/>
      <c r="J24" s="43"/>
    </row>
    <row r="25" spans="1:11" ht="40.5" customHeight="1">
      <c r="A25" s="38"/>
      <c r="B25" s="22" t="s">
        <v>48</v>
      </c>
      <c r="C25" s="76" t="s">
        <v>107</v>
      </c>
      <c r="D25" s="76"/>
      <c r="E25" s="76"/>
      <c r="F25" s="76"/>
      <c r="G25" s="76"/>
      <c r="H25" s="76"/>
      <c r="I25" s="76"/>
      <c r="J25" s="76"/>
      <c r="K25" s="43"/>
    </row>
    <row r="26" spans="1:11" ht="12" customHeight="1">
      <c r="A26" s="38"/>
      <c r="B26" s="22"/>
      <c r="C26" s="43"/>
      <c r="D26" s="43"/>
      <c r="E26" s="43"/>
      <c r="F26" s="43"/>
      <c r="G26" s="43"/>
      <c r="H26" s="43"/>
      <c r="I26" s="43"/>
      <c r="J26" s="43"/>
      <c r="K26" s="43"/>
    </row>
    <row r="27" spans="1:11" ht="66" customHeight="1">
      <c r="A27" s="38"/>
      <c r="B27" s="22" t="s">
        <v>120</v>
      </c>
      <c r="C27" s="76" t="s">
        <v>128</v>
      </c>
      <c r="D27" s="76"/>
      <c r="E27" s="76"/>
      <c r="F27" s="76"/>
      <c r="G27" s="76"/>
      <c r="H27" s="76"/>
      <c r="I27" s="76"/>
      <c r="J27" s="76"/>
      <c r="K27" s="43"/>
    </row>
    <row r="28" spans="1:11" ht="12" customHeight="1">
      <c r="A28" s="38"/>
      <c r="B28" s="22"/>
      <c r="C28" s="43"/>
      <c r="D28" s="43"/>
      <c r="E28" s="43"/>
      <c r="F28" s="43"/>
      <c r="G28" s="43"/>
      <c r="H28" s="43"/>
      <c r="I28" s="43"/>
      <c r="J28" s="43"/>
      <c r="K28" s="43"/>
    </row>
    <row r="29" spans="1:11" ht="51.75" customHeight="1">
      <c r="A29" s="38"/>
      <c r="B29" s="22" t="s">
        <v>121</v>
      </c>
      <c r="C29" s="76" t="s">
        <v>136</v>
      </c>
      <c r="D29" s="76"/>
      <c r="E29" s="76"/>
      <c r="F29" s="76"/>
      <c r="G29" s="76"/>
      <c r="H29" s="76"/>
      <c r="I29" s="76"/>
      <c r="J29" s="76"/>
      <c r="K29" s="43"/>
    </row>
    <row r="30" spans="1:11" ht="12" customHeight="1">
      <c r="A30" s="38"/>
      <c r="B30" s="22"/>
      <c r="C30" s="43"/>
      <c r="D30" s="43"/>
      <c r="E30" s="43"/>
      <c r="F30" s="43"/>
      <c r="G30" s="43"/>
      <c r="H30" s="43"/>
      <c r="I30" s="43"/>
      <c r="J30" s="43"/>
      <c r="K30" s="43"/>
    </row>
    <row r="31" spans="1:11" ht="27" customHeight="1">
      <c r="A31" s="38"/>
      <c r="B31" s="76" t="s">
        <v>122</v>
      </c>
      <c r="C31" s="76"/>
      <c r="D31" s="76"/>
      <c r="E31" s="76"/>
      <c r="F31" s="76"/>
      <c r="G31" s="76"/>
      <c r="H31" s="76"/>
      <c r="I31" s="76"/>
      <c r="J31" s="76"/>
      <c r="K31" s="43"/>
    </row>
    <row r="32" spans="1:11" ht="12" customHeight="1">
      <c r="A32" s="38"/>
      <c r="B32" s="43"/>
      <c r="C32" s="43"/>
      <c r="D32" s="43"/>
      <c r="E32" s="43"/>
      <c r="F32" s="43"/>
      <c r="G32" s="43"/>
      <c r="H32" s="43"/>
      <c r="I32" s="43"/>
      <c r="J32" s="43"/>
      <c r="K32" s="43"/>
    </row>
    <row r="33" spans="1:11" ht="27" customHeight="1">
      <c r="A33" s="38">
        <v>9</v>
      </c>
      <c r="B33" s="76" t="s">
        <v>135</v>
      </c>
      <c r="C33" s="76"/>
      <c r="D33" s="76"/>
      <c r="E33" s="76"/>
      <c r="F33" s="76"/>
      <c r="G33" s="76"/>
      <c r="H33" s="76"/>
      <c r="I33" s="76"/>
      <c r="J33" s="76"/>
      <c r="K33" s="43"/>
    </row>
    <row r="34" spans="1:11" ht="12" customHeight="1">
      <c r="A34" s="38"/>
      <c r="B34" s="43"/>
      <c r="C34" s="43"/>
      <c r="D34" s="43"/>
      <c r="E34" s="43"/>
      <c r="F34" s="43"/>
      <c r="G34" s="43"/>
      <c r="H34" s="43"/>
      <c r="I34" s="43"/>
      <c r="J34" s="43"/>
      <c r="K34" s="43"/>
    </row>
    <row r="35" spans="1:10" ht="66.75" customHeight="1">
      <c r="A35" s="38"/>
      <c r="B35" s="36" t="s">
        <v>33</v>
      </c>
      <c r="C35" s="76" t="s">
        <v>132</v>
      </c>
      <c r="D35" s="76"/>
      <c r="E35" s="76"/>
      <c r="F35" s="76"/>
      <c r="G35" s="76"/>
      <c r="H35" s="76"/>
      <c r="I35" s="76"/>
      <c r="J35" s="76"/>
    </row>
    <row r="36" ht="12.75">
      <c r="A36" s="39"/>
    </row>
    <row r="37" spans="1:10" ht="26.25" customHeight="1">
      <c r="A37" s="39"/>
      <c r="B37" s="36" t="s">
        <v>48</v>
      </c>
      <c r="C37" s="76" t="s">
        <v>139</v>
      </c>
      <c r="D37" s="76"/>
      <c r="E37" s="76"/>
      <c r="F37" s="76"/>
      <c r="G37" s="76"/>
      <c r="H37" s="76"/>
      <c r="I37" s="76"/>
      <c r="J37" s="87"/>
    </row>
    <row r="38" spans="1:10" ht="12" customHeight="1">
      <c r="A38" s="39"/>
      <c r="B38" s="22"/>
      <c r="D38" s="43"/>
      <c r="E38" s="43"/>
      <c r="F38" s="43"/>
      <c r="G38" s="43"/>
      <c r="H38" s="43"/>
      <c r="I38" s="43"/>
      <c r="J38" s="43"/>
    </row>
    <row r="39" spans="1:10" ht="38.25" customHeight="1">
      <c r="A39" s="39"/>
      <c r="B39" s="76" t="s">
        <v>133</v>
      </c>
      <c r="C39" s="76"/>
      <c r="D39" s="76"/>
      <c r="E39" s="76"/>
      <c r="F39" s="76"/>
      <c r="G39" s="76"/>
      <c r="H39" s="76"/>
      <c r="I39" s="76"/>
      <c r="J39" s="76"/>
    </row>
    <row r="40" spans="1:10" ht="12" customHeight="1">
      <c r="A40" s="39"/>
      <c r="B40" s="22"/>
      <c r="D40" s="43"/>
      <c r="E40" s="43"/>
      <c r="F40" s="43"/>
      <c r="G40" s="43"/>
      <c r="H40" s="43"/>
      <c r="I40" s="43"/>
      <c r="J40" s="43"/>
    </row>
    <row r="41" spans="1:2" ht="12.75">
      <c r="A41" s="39">
        <v>10</v>
      </c>
      <c r="B41" t="s">
        <v>95</v>
      </c>
    </row>
    <row r="42" ht="12" customHeight="1">
      <c r="A42" s="39"/>
    </row>
    <row r="43" spans="1:11" ht="28.5" customHeight="1">
      <c r="A43" s="38">
        <v>11</v>
      </c>
      <c r="B43" s="36" t="s">
        <v>33</v>
      </c>
      <c r="C43" s="76" t="s">
        <v>108</v>
      </c>
      <c r="D43" s="76"/>
      <c r="E43" s="76"/>
      <c r="F43" s="76"/>
      <c r="G43" s="76"/>
      <c r="H43" s="76"/>
      <c r="I43" s="76"/>
      <c r="J43" s="76"/>
      <c r="K43" s="38"/>
    </row>
    <row r="44" spans="1:11" ht="12" customHeight="1">
      <c r="A44" s="39"/>
      <c r="B44" s="36"/>
      <c r="C44" s="43"/>
      <c r="D44" s="43"/>
      <c r="E44" s="43"/>
      <c r="F44" s="43"/>
      <c r="G44" s="43"/>
      <c r="H44" s="43"/>
      <c r="I44" s="43"/>
      <c r="J44" s="43"/>
      <c r="K44" s="38"/>
    </row>
    <row r="45" spans="1:11" ht="39.75" customHeight="1">
      <c r="A45" s="39"/>
      <c r="C45" s="36" t="s">
        <v>13</v>
      </c>
      <c r="D45" s="76" t="s">
        <v>109</v>
      </c>
      <c r="E45" s="76"/>
      <c r="F45" s="76"/>
      <c r="G45" s="76"/>
      <c r="H45" s="76"/>
      <c r="I45" s="76"/>
      <c r="J45" s="76"/>
      <c r="K45" s="43"/>
    </row>
    <row r="46" ht="12" customHeight="1">
      <c r="A46" s="39"/>
    </row>
    <row r="47" spans="1:10" ht="38.25" customHeight="1">
      <c r="A47" s="39"/>
      <c r="C47" s="22" t="s">
        <v>15</v>
      </c>
      <c r="D47" s="76" t="s">
        <v>110</v>
      </c>
      <c r="E47" s="76"/>
      <c r="F47" s="76"/>
      <c r="G47" s="76"/>
      <c r="H47" s="76"/>
      <c r="I47" s="76"/>
      <c r="J47" s="76"/>
    </row>
    <row r="48" spans="1:10" ht="12" customHeight="1">
      <c r="A48" s="39"/>
      <c r="B48" s="22"/>
      <c r="C48" s="43"/>
      <c r="D48" s="43"/>
      <c r="E48" s="43"/>
      <c r="F48" s="43"/>
      <c r="G48" s="43"/>
      <c r="H48" s="43"/>
      <c r="I48" s="43"/>
      <c r="J48" s="43"/>
    </row>
    <row r="49" spans="1:10" ht="40.5" customHeight="1">
      <c r="A49" s="39"/>
      <c r="C49" s="76" t="s">
        <v>124</v>
      </c>
      <c r="D49" s="76"/>
      <c r="E49" s="76"/>
      <c r="F49" s="76"/>
      <c r="G49" s="76"/>
      <c r="H49" s="76"/>
      <c r="I49" s="76"/>
      <c r="J49" s="76"/>
    </row>
    <row r="50" spans="1:10" ht="12" customHeight="1">
      <c r="A50" s="39"/>
      <c r="B50" s="43"/>
      <c r="C50" s="43"/>
      <c r="D50" s="43"/>
      <c r="E50" s="43"/>
      <c r="F50" s="43"/>
      <c r="G50" s="43"/>
      <c r="H50" s="43"/>
      <c r="I50" s="43"/>
      <c r="J50" s="43"/>
    </row>
    <row r="51" spans="1:11" ht="90.75" customHeight="1">
      <c r="A51" s="39"/>
      <c r="B51" s="36" t="s">
        <v>48</v>
      </c>
      <c r="C51" s="76" t="s">
        <v>134</v>
      </c>
      <c r="D51" s="76"/>
      <c r="E51" s="76"/>
      <c r="F51" s="76"/>
      <c r="G51" s="76"/>
      <c r="H51" s="76"/>
      <c r="I51" s="76"/>
      <c r="J51" s="76"/>
      <c r="K51" s="43"/>
    </row>
    <row r="52" ht="12" customHeight="1">
      <c r="A52" s="39"/>
    </row>
    <row r="53" spans="1:10" ht="12.75">
      <c r="A53" s="39">
        <v>12</v>
      </c>
      <c r="B53" s="60" t="s">
        <v>78</v>
      </c>
      <c r="C53" s="60"/>
      <c r="D53" s="60"/>
      <c r="E53" s="60"/>
      <c r="F53" s="60"/>
      <c r="G53" s="60"/>
      <c r="H53" s="60"/>
      <c r="I53" s="60"/>
      <c r="J53" s="60"/>
    </row>
    <row r="54" spans="1:10" ht="12.75">
      <c r="A54" s="39"/>
      <c r="B54" s="60"/>
      <c r="C54" s="60"/>
      <c r="D54" s="60"/>
      <c r="E54" s="60"/>
      <c r="F54" s="60"/>
      <c r="G54" s="60"/>
      <c r="H54" s="60"/>
      <c r="I54" s="60"/>
      <c r="J54" s="69" t="s">
        <v>12</v>
      </c>
    </row>
    <row r="55" spans="1:10" ht="12.75">
      <c r="A55" s="39"/>
      <c r="B55" s="60"/>
      <c r="C55" s="60"/>
      <c r="D55" s="60" t="s">
        <v>87</v>
      </c>
      <c r="E55" s="60"/>
      <c r="F55" s="60"/>
      <c r="G55" s="60"/>
      <c r="H55" s="60"/>
      <c r="I55" s="60"/>
      <c r="J55" s="60"/>
    </row>
    <row r="56" spans="1:10" ht="12.75">
      <c r="A56" s="39"/>
      <c r="B56" s="60"/>
      <c r="C56" s="60"/>
      <c r="D56" s="60" t="s">
        <v>113</v>
      </c>
      <c r="E56" s="60"/>
      <c r="F56" s="60"/>
      <c r="G56" s="60"/>
      <c r="H56" s="60" t="s">
        <v>79</v>
      </c>
      <c r="I56" s="60"/>
      <c r="J56" s="18">
        <v>1005011</v>
      </c>
    </row>
    <row r="57" spans="1:10" ht="12.75">
      <c r="A57" s="39"/>
      <c r="B57" s="60"/>
      <c r="C57" s="60"/>
      <c r="D57" s="60" t="s">
        <v>114</v>
      </c>
      <c r="E57" s="60"/>
      <c r="F57" s="60"/>
      <c r="G57" s="60"/>
      <c r="H57" s="60" t="s">
        <v>79</v>
      </c>
      <c r="I57" s="60"/>
      <c r="J57" s="18">
        <v>210000</v>
      </c>
    </row>
    <row r="58" spans="1:10" ht="12.75">
      <c r="A58" s="39"/>
      <c r="B58" s="60"/>
      <c r="C58" s="60"/>
      <c r="D58" s="60" t="s">
        <v>80</v>
      </c>
      <c r="E58" s="60"/>
      <c r="F58" s="60"/>
      <c r="G58" s="60"/>
      <c r="H58" s="60" t="s">
        <v>79</v>
      </c>
      <c r="I58" s="60"/>
      <c r="J58" s="18">
        <v>103509</v>
      </c>
    </row>
    <row r="59" spans="1:10" ht="12.75">
      <c r="A59" s="39"/>
      <c r="B59" s="60"/>
      <c r="C59" s="60"/>
      <c r="D59" s="60" t="s">
        <v>115</v>
      </c>
      <c r="E59" s="60"/>
      <c r="F59" s="60"/>
      <c r="G59" s="60"/>
      <c r="H59" s="60" t="s">
        <v>79</v>
      </c>
      <c r="I59" s="60"/>
      <c r="J59" s="71">
        <v>118173</v>
      </c>
    </row>
    <row r="60" spans="1:10" ht="12.75">
      <c r="A60" s="39"/>
      <c r="B60" s="60"/>
      <c r="C60" s="60"/>
      <c r="D60" s="60" t="s">
        <v>105</v>
      </c>
      <c r="E60" s="60"/>
      <c r="F60" s="60"/>
      <c r="G60" s="60"/>
      <c r="H60" s="60" t="s">
        <v>79</v>
      </c>
      <c r="I60" s="60"/>
      <c r="J60" s="72">
        <v>2854</v>
      </c>
    </row>
    <row r="61" spans="1:10" ht="12.75">
      <c r="A61" s="39"/>
      <c r="B61" s="60"/>
      <c r="C61" s="60"/>
      <c r="D61" s="60"/>
      <c r="E61" s="60"/>
      <c r="F61" s="60"/>
      <c r="G61" s="60"/>
      <c r="H61" s="60"/>
      <c r="I61" s="60"/>
      <c r="J61" s="18">
        <f>SUM(J56:J60)</f>
        <v>1439547</v>
      </c>
    </row>
    <row r="62" spans="1:10" ht="12.75">
      <c r="A62" s="39"/>
      <c r="B62" s="60"/>
      <c r="C62" s="60"/>
      <c r="D62" s="60" t="s">
        <v>81</v>
      </c>
      <c r="E62" s="60"/>
      <c r="F62" s="60"/>
      <c r="G62" s="60"/>
      <c r="H62" s="60"/>
      <c r="I62" s="60"/>
      <c r="J62" s="18"/>
    </row>
    <row r="63" spans="1:10" ht="12.75">
      <c r="A63" s="39"/>
      <c r="B63" s="60"/>
      <c r="C63" s="60"/>
      <c r="D63" s="60" t="s">
        <v>115</v>
      </c>
      <c r="E63" s="60"/>
      <c r="F63" s="60"/>
      <c r="G63" s="60"/>
      <c r="H63" s="60" t="s">
        <v>79</v>
      </c>
      <c r="I63" s="60"/>
      <c r="J63" s="18">
        <v>48088.553</v>
      </c>
    </row>
    <row r="64" spans="1:10" ht="12.75">
      <c r="A64" s="39"/>
      <c r="B64" s="60"/>
      <c r="C64" s="60"/>
      <c r="D64" s="60" t="s">
        <v>112</v>
      </c>
      <c r="E64" s="60"/>
      <c r="F64" s="60"/>
      <c r="G64" s="60"/>
      <c r="H64" s="60" t="s">
        <v>104</v>
      </c>
      <c r="I64" s="60"/>
      <c r="J64" s="18">
        <v>48000</v>
      </c>
    </row>
    <row r="65" spans="1:10" ht="12.75">
      <c r="A65" s="39"/>
      <c r="B65" s="60"/>
      <c r="C65" s="60"/>
      <c r="D65" s="60" t="s">
        <v>80</v>
      </c>
      <c r="E65" s="60"/>
      <c r="F65" s="60"/>
      <c r="G65" s="60"/>
      <c r="H65" s="60" t="s">
        <v>79</v>
      </c>
      <c r="I65" s="60"/>
      <c r="J65" s="18">
        <v>18266</v>
      </c>
    </row>
    <row r="66" spans="1:10" ht="12.75">
      <c r="A66" s="39"/>
      <c r="B66" s="60"/>
      <c r="C66" s="60"/>
      <c r="D66" s="60" t="s">
        <v>82</v>
      </c>
      <c r="E66" s="60"/>
      <c r="F66" s="60"/>
      <c r="G66" s="60"/>
      <c r="H66" s="60" t="s">
        <v>104</v>
      </c>
      <c r="I66" s="60"/>
      <c r="J66" s="71">
        <v>24400</v>
      </c>
    </row>
    <row r="67" spans="1:10" ht="12.75">
      <c r="A67" s="39"/>
      <c r="B67" s="60"/>
      <c r="C67" s="60"/>
      <c r="D67" s="60" t="s">
        <v>105</v>
      </c>
      <c r="E67" s="60"/>
      <c r="F67" s="60"/>
      <c r="G67" s="60"/>
      <c r="H67" s="60" t="s">
        <v>79</v>
      </c>
      <c r="I67" s="60"/>
      <c r="J67" s="72">
        <v>1838</v>
      </c>
    </row>
    <row r="68" spans="1:10" ht="12.75">
      <c r="A68" s="39"/>
      <c r="B68" s="60"/>
      <c r="C68" s="60"/>
      <c r="D68" s="60"/>
      <c r="E68" s="60"/>
      <c r="F68" s="60"/>
      <c r="G68" s="60"/>
      <c r="H68" s="60"/>
      <c r="I68" s="60"/>
      <c r="J68" s="18">
        <f>SUM(J63:J67)</f>
        <v>140592.553</v>
      </c>
    </row>
    <row r="69" spans="1:10" ht="4.5" customHeight="1">
      <c r="A69" s="39"/>
      <c r="B69" s="60"/>
      <c r="C69" s="60"/>
      <c r="D69" s="60"/>
      <c r="E69" s="60"/>
      <c r="F69" s="60"/>
      <c r="G69" s="60"/>
      <c r="H69" s="60"/>
      <c r="I69" s="60"/>
      <c r="J69" s="18"/>
    </row>
    <row r="70" spans="1:11" ht="13.5" thickBot="1">
      <c r="A70" s="39"/>
      <c r="B70" s="60"/>
      <c r="C70" s="60"/>
      <c r="D70" s="60" t="s">
        <v>83</v>
      </c>
      <c r="E70" s="60"/>
      <c r="F70" s="60"/>
      <c r="G70" s="60"/>
      <c r="H70" s="60"/>
      <c r="I70" s="60"/>
      <c r="J70" s="73">
        <f>J61+J68</f>
        <v>1580139.553</v>
      </c>
      <c r="K70" s="12"/>
    </row>
    <row r="71" spans="1:10" ht="12" customHeight="1" thickTop="1">
      <c r="A71" s="39"/>
      <c r="B71" s="60"/>
      <c r="C71" s="60"/>
      <c r="D71" s="60"/>
      <c r="E71" s="60"/>
      <c r="F71" s="60"/>
      <c r="G71" s="60"/>
      <c r="H71" s="60"/>
      <c r="I71" s="60"/>
      <c r="J71" s="60"/>
    </row>
    <row r="72" spans="1:10" ht="27.75" customHeight="1">
      <c r="A72" s="38">
        <v>13</v>
      </c>
      <c r="B72" s="85" t="s">
        <v>129</v>
      </c>
      <c r="C72" s="85"/>
      <c r="D72" s="85"/>
      <c r="E72" s="85"/>
      <c r="F72" s="85"/>
      <c r="G72" s="85"/>
      <c r="H72" s="85"/>
      <c r="I72" s="85"/>
      <c r="J72" s="85"/>
    </row>
    <row r="73" spans="1:10" ht="12" customHeight="1">
      <c r="A73" s="39"/>
      <c r="B73" s="60"/>
      <c r="C73" s="60"/>
      <c r="D73" s="60"/>
      <c r="E73" s="60"/>
      <c r="F73" s="60"/>
      <c r="G73" s="60"/>
      <c r="H73" s="60"/>
      <c r="I73" s="60"/>
      <c r="J73" s="60"/>
    </row>
    <row r="74" spans="1:10" ht="27" customHeight="1">
      <c r="A74" s="38">
        <v>14</v>
      </c>
      <c r="B74" s="85" t="s">
        <v>88</v>
      </c>
      <c r="C74" s="85"/>
      <c r="D74" s="85"/>
      <c r="E74" s="85"/>
      <c r="F74" s="85"/>
      <c r="G74" s="85"/>
      <c r="H74" s="85"/>
      <c r="I74" s="85"/>
      <c r="J74" s="85"/>
    </row>
    <row r="75" spans="1:10" ht="12.75">
      <c r="A75" s="38"/>
      <c r="B75" s="60"/>
      <c r="C75" s="60"/>
      <c r="D75" s="60"/>
      <c r="E75" s="60"/>
      <c r="F75" s="60"/>
      <c r="G75" s="60"/>
      <c r="H75" s="60"/>
      <c r="I75" s="60"/>
      <c r="J75" s="60"/>
    </row>
    <row r="76" spans="1:10" ht="12.75">
      <c r="A76" s="38">
        <v>15</v>
      </c>
      <c r="B76" s="60" t="s">
        <v>89</v>
      </c>
      <c r="C76" s="60"/>
      <c r="D76" s="60"/>
      <c r="E76" s="60"/>
      <c r="F76" s="60"/>
      <c r="G76" s="60"/>
      <c r="H76" s="60"/>
      <c r="I76" s="60"/>
      <c r="J76" s="60"/>
    </row>
    <row r="77" spans="1:10" ht="12.75">
      <c r="A77" s="38"/>
      <c r="B77" s="60"/>
      <c r="C77" s="60"/>
      <c r="D77" s="60"/>
      <c r="E77" s="60"/>
      <c r="F77" s="60"/>
      <c r="G77" s="60"/>
      <c r="H77" s="60"/>
      <c r="I77" s="60"/>
      <c r="J77" s="60"/>
    </row>
    <row r="78" spans="1:10" ht="39" customHeight="1">
      <c r="A78" s="38">
        <v>16</v>
      </c>
      <c r="B78" s="85" t="s">
        <v>96</v>
      </c>
      <c r="C78" s="85"/>
      <c r="D78" s="85"/>
      <c r="E78" s="85"/>
      <c r="F78" s="85"/>
      <c r="G78" s="85"/>
      <c r="H78" s="85"/>
      <c r="I78" s="85"/>
      <c r="J78" s="85"/>
    </row>
    <row r="79" spans="1:10" ht="12.75">
      <c r="A79" s="38"/>
      <c r="B79" s="60"/>
      <c r="C79" s="60"/>
      <c r="D79" s="60"/>
      <c r="E79" s="60"/>
      <c r="F79" s="60"/>
      <c r="G79" s="60"/>
      <c r="H79" s="60"/>
      <c r="I79" s="60"/>
      <c r="J79" s="60"/>
    </row>
    <row r="80" spans="1:10" ht="50.25" customHeight="1">
      <c r="A80" s="38">
        <v>17</v>
      </c>
      <c r="B80" s="86" t="s">
        <v>140</v>
      </c>
      <c r="C80" s="86"/>
      <c r="D80" s="86"/>
      <c r="E80" s="86"/>
      <c r="F80" s="86"/>
      <c r="G80" s="86"/>
      <c r="H80" s="86"/>
      <c r="I80" s="86"/>
      <c r="J80" s="86"/>
    </row>
    <row r="81" spans="1:10" ht="12.75" customHeight="1">
      <c r="A81" s="38"/>
      <c r="B81" s="60"/>
      <c r="C81" s="60"/>
      <c r="D81" s="60"/>
      <c r="E81" s="60"/>
      <c r="F81" s="60"/>
      <c r="G81" s="60"/>
      <c r="H81" s="60"/>
      <c r="I81" s="60"/>
      <c r="J81" s="60"/>
    </row>
    <row r="82" spans="1:10" ht="78.75" customHeight="1">
      <c r="A82" s="38">
        <v>18</v>
      </c>
      <c r="B82" s="85" t="s">
        <v>137</v>
      </c>
      <c r="C82" s="85"/>
      <c r="D82" s="85"/>
      <c r="E82" s="85"/>
      <c r="F82" s="85"/>
      <c r="G82" s="85"/>
      <c r="H82" s="85"/>
      <c r="I82" s="85"/>
      <c r="J82" s="85"/>
    </row>
    <row r="83" ht="12.75">
      <c r="A83" s="38"/>
    </row>
    <row r="84" spans="1:10" ht="53.25" customHeight="1">
      <c r="A84" s="38"/>
      <c r="B84" s="76" t="s">
        <v>101</v>
      </c>
      <c r="C84" s="76"/>
      <c r="D84" s="76"/>
      <c r="E84" s="76"/>
      <c r="F84" s="76"/>
      <c r="G84" s="76"/>
      <c r="H84" s="76"/>
      <c r="I84" s="76"/>
      <c r="J84" s="76"/>
    </row>
    <row r="85" ht="12.75" customHeight="1">
      <c r="A85" s="38"/>
    </row>
    <row r="86" spans="1:10" ht="116.25" customHeight="1">
      <c r="A86" s="38">
        <v>19</v>
      </c>
      <c r="B86" s="76" t="s">
        <v>131</v>
      </c>
      <c r="C86" s="76"/>
      <c r="D86" s="76"/>
      <c r="E86" s="76"/>
      <c r="F86" s="76"/>
      <c r="G86" s="76"/>
      <c r="H86" s="76"/>
      <c r="I86" s="76"/>
      <c r="J86" s="76"/>
    </row>
    <row r="87" ht="12.75">
      <c r="A87" s="38"/>
    </row>
    <row r="88" spans="1:10" ht="29.25" customHeight="1">
      <c r="A88" s="38">
        <v>20</v>
      </c>
      <c r="B88" s="84" t="s">
        <v>123</v>
      </c>
      <c r="C88" s="84"/>
      <c r="D88" s="84"/>
      <c r="E88" s="84"/>
      <c r="F88" s="84"/>
      <c r="G88" s="84"/>
      <c r="H88" s="84"/>
      <c r="I88" s="84"/>
      <c r="J88" s="84"/>
    </row>
    <row r="89" ht="12.75">
      <c r="A89" s="38"/>
    </row>
    <row r="90" spans="1:2" ht="12.75">
      <c r="A90" s="38">
        <v>21</v>
      </c>
      <c r="B90" t="s">
        <v>138</v>
      </c>
    </row>
    <row r="91" ht="12.75">
      <c r="A91" s="38"/>
    </row>
    <row r="92" spans="1:10" ht="12.75" customHeight="1">
      <c r="A92" s="38"/>
      <c r="B92" s="43"/>
      <c r="C92" s="43"/>
      <c r="D92" s="43"/>
      <c r="E92" s="43"/>
      <c r="F92" s="43"/>
      <c r="G92" s="43"/>
      <c r="H92" s="43"/>
      <c r="I92" s="43"/>
      <c r="J92" s="43"/>
    </row>
    <row r="93" spans="2:3" ht="12.75">
      <c r="B93" s="41" t="s">
        <v>102</v>
      </c>
      <c r="C93" s="1"/>
    </row>
    <row r="94" spans="1:3" ht="12.75">
      <c r="A94" s="39"/>
      <c r="B94" s="1"/>
      <c r="C94" s="1"/>
    </row>
    <row r="95" spans="1:3" ht="12.75">
      <c r="A95" s="39"/>
      <c r="B95" s="1"/>
      <c r="C95" s="1"/>
    </row>
    <row r="96" spans="1:3" ht="12.75">
      <c r="A96" s="39"/>
      <c r="B96" s="1"/>
      <c r="C96" s="1"/>
    </row>
    <row r="97" spans="1:3" ht="12.75">
      <c r="A97" s="39"/>
      <c r="B97" s="1" t="s">
        <v>98</v>
      </c>
      <c r="C97" s="1"/>
    </row>
    <row r="98" spans="1:3" ht="12.75">
      <c r="A98" s="39"/>
      <c r="B98" s="1" t="s">
        <v>141</v>
      </c>
      <c r="C98" s="1"/>
    </row>
    <row r="99" spans="1:2" ht="12.75">
      <c r="A99" s="39"/>
      <c r="B99" s="1" t="s">
        <v>99</v>
      </c>
    </row>
    <row r="100" ht="12.75">
      <c r="A100" s="39"/>
    </row>
    <row r="101" spans="1:2" ht="12.75">
      <c r="A101" s="39"/>
      <c r="B101" t="s">
        <v>100</v>
      </c>
    </row>
    <row r="102" spans="1:2" ht="12.75">
      <c r="A102" s="39"/>
      <c r="B102" s="51" t="s">
        <v>130</v>
      </c>
    </row>
  </sheetData>
  <mergeCells count="25">
    <mergeCell ref="C25:J25"/>
    <mergeCell ref="B31:J31"/>
    <mergeCell ref="B33:J33"/>
    <mergeCell ref="B39:J39"/>
    <mergeCell ref="C35:J35"/>
    <mergeCell ref="C27:J27"/>
    <mergeCell ref="C29:J29"/>
    <mergeCell ref="C37:J37"/>
    <mergeCell ref="B3:J3"/>
    <mergeCell ref="B9:J9"/>
    <mergeCell ref="C15:J15"/>
    <mergeCell ref="C23:J23"/>
    <mergeCell ref="C51:J51"/>
    <mergeCell ref="B86:J86"/>
    <mergeCell ref="B72:J72"/>
    <mergeCell ref="B74:J74"/>
    <mergeCell ref="C49:J49"/>
    <mergeCell ref="C43:J43"/>
    <mergeCell ref="D45:J45"/>
    <mergeCell ref="D47:J47"/>
    <mergeCell ref="B88:J88"/>
    <mergeCell ref="B78:J78"/>
    <mergeCell ref="B80:J80"/>
    <mergeCell ref="B82:J82"/>
    <mergeCell ref="B84:J84"/>
  </mergeCells>
  <printOptions/>
  <pageMargins left="0.75" right="0.75" top="1" bottom="1" header="0.5" footer="0.5"/>
  <pageSetup fitToHeight="7" horizontalDpi="600" verticalDpi="600" orientation="portrait" paperSize="9" scale="91" r:id="rId1"/>
  <rowBreaks count="2" manualBreakCount="2">
    <brk id="38" max="9" man="1"/>
    <brk id="7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PNSB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PNSB</dc:creator>
  <cp:keywords/>
  <dc:description/>
  <cp:lastModifiedBy>PUNCAK NIAGA (M) SDN BHD</cp:lastModifiedBy>
  <cp:lastPrinted>2001-02-26T08:16:30Z</cp:lastPrinted>
  <dcterms:created xsi:type="dcterms:W3CDTF">1999-11-23T06:20:24Z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